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Plan" sheetId="2" state="visible" r:id="rId4"/>
    <sheet name="Trip Log" sheetId="3" state="visible" r:id="rId5"/>
    <sheet name="Dashboard" sheetId="4" state="visible" r:id="rId6"/>
    <sheet name="Categories" sheetId="5" state="visible" r:id="rId7"/>
    <sheet name="Methodology" sheetId="6" state="visible" r:id="rId8"/>
  </sheets>
  <definedNames>
    <definedName function="false" hidden="false" name="ActualTotal" vbProcedure="false">'Trip Log'!$E$57</definedName>
    <definedName function="false" hidden="false" name="BufferRate" vbProcedure="false">Plan!$D$5</definedName>
    <definedName function="false" hidden="false" name="CategoryList" vbProcedure="false">Categories!$B$6:$B$18</definedName>
    <definedName function="false" hidden="false" name="Destination" vbProcedure="false">'Start Here'!$C$9</definedName>
    <definedName function="false" hidden="false" name="LogAmountRange" vbProcedure="false">'Trip Log'!$E$6:$E$55</definedName>
    <definedName function="false" hidden="false" name="LogCategoryRange" vbProcedure="false">'Trip Log'!$C$6:$C$55</definedName>
    <definedName function="false" hidden="false" name="LogPaidByRange" vbProcedure="false">'Trip Log'!$F$6:$F$55</definedName>
    <definedName function="false" hidden="false" name="PlannedSubtotal" vbProcedure="false">Plan!$D$21</definedName>
    <definedName function="false" hidden="false" name="PlannedTotal" vbProcedure="false">Plan!$D$23</definedName>
    <definedName function="false" hidden="false" name="TravelerCount" vbProcedure="false">'Start Here'!$C$10</definedName>
    <definedName function="false" hidden="false" name="TripName" vbProcedure="false">'Start Here'!$C$8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<sst xmlns="http://schemas.openxmlformats.org/spreadsheetml/2006/main" count="200" uniqueCount="146">
  <si>
    <t xml:space="preserve">VACATION MATH</t>
  </si>
  <si>
    <t xml:space="preserve">Trip Cost Tracker</t>
  </si>
  <si>
    <t xml:space="preserve">Math it before you book it. Plan it. Then track what you actually spend.</t>
  </si>
  <si>
    <t xml:space="preserve">TRIP DETAILS</t>
  </si>
  <si>
    <t xml:space="preserve">Trip name</t>
  </si>
  <si>
    <t xml:space="preserve">My 2026 trip</t>
  </si>
  <si>
    <t xml:space="preserve">Destination</t>
  </si>
  <si>
    <t xml:space="preserve">Disney World</t>
  </si>
  <si>
    <t xml:space="preserve">Travelers (count)</t>
  </si>
  <si>
    <t xml:space="preserve">Trip start date</t>
  </si>
  <si>
    <t xml:space="preserve">2026-07-15</t>
  </si>
  <si>
    <t xml:space="preserve">Trip end date</t>
  </si>
  <si>
    <t xml:space="preserve">2026-07-22</t>
  </si>
  <si>
    <t xml:space="preserve">Currency</t>
  </si>
  <si>
    <t xml:space="preserve">USD</t>
  </si>
  <si>
    <t xml:space="preserve">HOW TO USE THIS WORKBOOK</t>
  </si>
  <si>
    <t xml:space="preserve">1. Plan sheet</t>
  </si>
  <si>
    <t xml:space="preserve">Enter what you think each category will cost. The buffer (default 10%) is added automatically — biased toward over-counting.</t>
  </si>
  <si>
    <t xml:space="preserve">2. Trip Log sheet</t>
  </si>
  <si>
    <t xml:space="preserve">Log expenses as you go. Pick a category from the dropdown, enter the amount, and who paid. The traveler split is automatic.</t>
  </si>
  <si>
    <t xml:space="preserve">3. Dashboard sheet</t>
  </si>
  <si>
    <t xml:space="preserve">See planned vs actual, who paid what, where you're over/under budget — all live, no buttons to push.</t>
  </si>
  <si>
    <t xml:space="preserve">4. Categories sheet</t>
  </si>
  <si>
    <t xml:space="preserve">The category list that powers the dropdown. Add or rename your own.</t>
  </si>
  <si>
    <t xml:space="preserve">5. Methodology sheet</t>
  </si>
  <si>
    <t xml:space="preserve">How the calculations work, what's biased toward over-counting, and what to do if a formula breaks.</t>
  </si>
  <si>
    <t xml:space="preserve">Built by Chris Bacon · vacationmath.co · Updated July 2026 · Free to copy, edit, and share.</t>
  </si>
  <si>
    <t xml:space="preserve">Planning the Trip</t>
  </si>
  <si>
    <t xml:space="preserve">Enter what you EXPECT each category to cost. The total includes a buffer (biased toward over-counting).</t>
  </si>
  <si>
    <t xml:space="preserve">Over-count buffer (%)</t>
  </si>
  <si>
    <t xml:space="preserve">Category</t>
  </si>
  <si>
    <t xml:space="preserve">Description</t>
  </si>
  <si>
    <t xml:space="preserve">Planned ($)</t>
  </si>
  <si>
    <t xml:space="preserve">Per traveler</t>
  </si>
  <si>
    <t xml:space="preserve">Notes</t>
  </si>
  <si>
    <t xml:space="preserve">Flights</t>
  </si>
  <si>
    <t xml:space="preserve">Round trip for all travelers</t>
  </si>
  <si>
    <t xml:space="preserve">Confirm at Google Flights before booking</t>
  </si>
  <si>
    <t xml:space="preserve">Lodging</t>
  </si>
  <si>
    <t xml:space="preserve">Resort/hotel — total nightly × nights</t>
  </si>
  <si>
    <t xml:space="preserve">Moderate resort, 5 nights at ~$366/night avg</t>
  </si>
  <si>
    <t xml:space="preserve">Tickets / Activities</t>
  </si>
  <si>
    <t xml:space="preserve">Park tickets, attractions, tours</t>
  </si>
  <si>
    <t xml:space="preserve">4-day Disney park tickets × 4 people</t>
  </si>
  <si>
    <t xml:space="preserve">Skip-line / Add-ons</t>
  </si>
  <si>
    <t xml:space="preserve">Lightning Lane, Genie+, fast pass</t>
  </si>
  <si>
    <t xml:space="preserve">$35/person/day × 4 days × 4 people</t>
  </si>
  <si>
    <t xml:space="preserve">Food — Dining out</t>
  </si>
  <si>
    <t xml:space="preserve">Restaurants, table service</t>
  </si>
  <si>
    <t xml:space="preserve">Typical dining style</t>
  </si>
  <si>
    <t xml:space="preserve">Food — Snacks/Quick</t>
  </si>
  <si>
    <t xml:space="preserve">In-park snacks, quick service</t>
  </si>
  <si>
    <t xml:space="preserve">$25/person/day × 4 days</t>
  </si>
  <si>
    <t xml:space="preserve">Ground transport</t>
  </si>
  <si>
    <t xml:space="preserve">Airport transfers, taxis, transit</t>
  </si>
  <si>
    <t xml:space="preserve">Mears Connect round trip for 4</t>
  </si>
  <si>
    <t xml:space="preserve">Rental car / Gas</t>
  </si>
  <si>
    <t xml:space="preserve">If renting / driving</t>
  </si>
  <si>
    <t xml:space="preserve">Leave 0 if not applicable</t>
  </si>
  <si>
    <t xml:space="preserve">Souvenirs / Photos</t>
  </si>
  <si>
    <t xml:space="preserve">Memory Maker, gifts, mementos</t>
  </si>
  <si>
    <t xml:space="preserve">$185 Memory Maker + $200 souvenirs</t>
  </si>
  <si>
    <t xml:space="preserve">Tips / Gratuities</t>
  </si>
  <si>
    <t xml:space="preserve">Housekeeping, dining, services</t>
  </si>
  <si>
    <t xml:space="preserve">Travel insurance</t>
  </si>
  <si>
    <t xml:space="preserve">If purchased</t>
  </si>
  <si>
    <t xml:space="preserve">Pre-trip shopping</t>
  </si>
  <si>
    <t xml:space="preserve">Clothes, sunscreen, gear</t>
  </si>
  <si>
    <t xml:space="preserve">Other</t>
  </si>
  <si>
    <t xml:space="preserve">Anything not listed above</t>
  </si>
  <si>
    <t xml:space="preserve">Subtotal</t>
  </si>
  <si>
    <t xml:space="preserve">Buffer (biased to over-count)</t>
  </si>
  <si>
    <t xml:space="preserve">Applied to subtotal</t>
  </si>
  <si>
    <t xml:space="preserve">PLANNED TOTAL</t>
  </si>
  <si>
    <t xml:space="preserve">Trip Log — Actual Expenses</t>
  </si>
  <si>
    <t xml:space="preserve">Log expenses as you go. Pick a category from the dropdown. Amount and split are calculated.</t>
  </si>
  <si>
    <t xml:space="preserve">Date</t>
  </si>
  <si>
    <t xml:space="preserve">Amount</t>
  </si>
  <si>
    <t xml:space="preserve">Paid by</t>
  </si>
  <si>
    <t xml:space="preserve">Split</t>
  </si>
  <si>
    <t xml:space="preserve">Per-person share</t>
  </si>
  <si>
    <t xml:space="preserve">ATL → MCO round trip, 4 pax</t>
  </si>
  <si>
    <t xml:space="preserve">Card A</t>
  </si>
  <si>
    <t xml:space="preserve">Mears Connect round trip</t>
  </si>
  <si>
    <t xml:space="preserve">Caribbean Beach Resort, 5 ntg</t>
  </si>
  <si>
    <t xml:space="preserve">Card B</t>
  </si>
  <si>
    <t xml:space="preserve">2026-07-16</t>
  </si>
  <si>
    <t xml:space="preserve">4-day park hopper × 4</t>
  </si>
  <si>
    <t xml:space="preserve">Mickey pretzels + drinks</t>
  </si>
  <si>
    <t xml:space="preserve">Cash</t>
  </si>
  <si>
    <t xml:space="preserve">ACTUAL TOTAL</t>
  </si>
  <si>
    <t xml:space="preserve">Dashboard</t>
  </si>
  <si>
    <t xml:space="preserve">Live snapshot. Planned vs actual, by category, by traveler. No buttons needed.</t>
  </si>
  <si>
    <t xml:space="preserve">PLANNED</t>
  </si>
  <si>
    <t xml:space="preserve">ACTUAL</t>
  </si>
  <si>
    <t xml:space="preserve">REMAINING</t>
  </si>
  <si>
    <t xml:space="preserve">% USED</t>
  </si>
  <si>
    <t xml:space="preserve">BY CATEGORY</t>
  </si>
  <si>
    <t xml:space="preserve">Planned</t>
  </si>
  <si>
    <t xml:space="preserve">Actual</t>
  </si>
  <si>
    <t xml:space="preserve">Diff</t>
  </si>
  <si>
    <t xml:space="preserve">% Used</t>
  </si>
  <si>
    <t xml:space="preserve">TOTAL</t>
  </si>
  <si>
    <t xml:space="preserve">WHO PAID</t>
  </si>
  <si>
    <t xml:space="preserve">Payer</t>
  </si>
  <si>
    <t xml:space="preserve">Paid ($)</t>
  </si>
  <si>
    <t xml:space="preserve">PER TRAVELER</t>
  </si>
  <si>
    <t xml:space="preserve">Metric</t>
  </si>
  <si>
    <t xml:space="preserve">Planned (per traveler)</t>
  </si>
  <si>
    <t xml:space="preserve">Actual (per traveler)</t>
  </si>
  <si>
    <t xml:space="preserve">Remaining (per traveler)</t>
  </si>
  <si>
    <t xml:space="preserve">Categories</t>
  </si>
  <si>
    <t xml:space="preserve">Edit this list to add/rename categories. Trip Log dropdown updates automatically.</t>
  </si>
  <si>
    <t xml:space="preserve">What it includes</t>
  </si>
  <si>
    <t xml:space="preserve">Air travel, baggage fees, seat upgrades</t>
  </si>
  <si>
    <t xml:space="preserve">Hotel, resort, Airbnb, motel</t>
  </si>
  <si>
    <t xml:space="preserve">Park admission, tours, museums, shows</t>
  </si>
  <si>
    <t xml:space="preserve">Lightning Lane, Genie+, Express Pass, fast track</t>
  </si>
  <si>
    <t xml:space="preserve">Sit-down restaurants, table service, fine dining</t>
  </si>
  <si>
    <t xml:space="preserve">Quick service, drinks, snacks, coffee</t>
  </si>
  <si>
    <t xml:space="preserve">Taxi, rideshare, transit, parking, airport shuttle</t>
  </si>
  <si>
    <t xml:space="preserve">Rental, fuel, tolls, parking for the car</t>
  </si>
  <si>
    <t xml:space="preserve">Gifts, photo packages, mementos</t>
  </si>
  <si>
    <t xml:space="preserve">Housekeeping, servers, drivers, guides</t>
  </si>
  <si>
    <t xml:space="preserve">Policy purchased for the trip</t>
  </si>
  <si>
    <t xml:space="preserve">Clothes, gear, supplies bought before</t>
  </si>
  <si>
    <t xml:space="preserve">Methodology &amp; FAQ</t>
  </si>
  <si>
    <t xml:space="preserve">How this workbook works. Read this once if you want to trust it. Skip if you just want the answers.</t>
  </si>
  <si>
    <t xml:space="preserve">Buffer (over-counting)</t>
  </si>
  <si>
    <t xml:space="preserve">We add a configurable buffer (default 10%) on top of your planned subtotal. The philosophy: it's better to over-budget and have buffer than to be surprised on the credit card. Change the buffer rate at Plan!D5.</t>
  </si>
  <si>
    <t xml:space="preserve">Per-traveler math</t>
  </si>
  <si>
    <t xml:space="preserve">All per-traveler figures divide by the count at 'Start Here'!C10. If you change the count mid-trip, every per-traveler number updates live.</t>
  </si>
  <si>
    <t xml:space="preserve">Split vs Personal expenses</t>
  </si>
  <si>
    <t xml:space="preserve">On Trip Log, set the Split column to 'Split' for expenses shared across all travelers (flights, lodging, etc.) or 'Personal' for individual spending. The 'Per-person share' column adjusts accordingly.</t>
  </si>
  <si>
    <t xml:space="preserve">Dashboard SUMIF formulas</t>
  </si>
  <si>
    <t xml:space="preserve">Each category's Actual total uses SUMIF on the Trip Log. If you add a new category to the Categories sheet, also add a row in Plan and the Dashboard's category table to track it.</t>
  </si>
  <si>
    <t xml:space="preserve">Who paid summary</t>
  </si>
  <si>
    <t xml:space="preserve">The Dashboard tracks 4 default payers (Card A, Card B, Cash, Other). Edit the labels in column B of the 'WHO PAID' section to match your actual cards/people — the SUMIF formulas update automatically.</t>
  </si>
  <si>
    <t xml:space="preserve">All amounts are formatted as USD. To switch currency, select the affected cells and change the number format (e.g., '£#,##0.00' or '€#,##0.00').</t>
  </si>
  <si>
    <t xml:space="preserve">Adding more log rows</t>
  </si>
  <si>
    <t xml:space="preserve">Trip Log has 50 rows by default. To add more: copy the last row's formulas, paste below, and the Dashboard SUMIFs will automatically include them (they use named ranges).</t>
  </si>
  <si>
    <t xml:space="preserve">If a formula breaks</t>
  </si>
  <si>
    <t xml:space="preserve">Click the cell with the error and look at the formula. The most common cause: a named range was deleted. Named ranges in this workbook: TravelerCount, BufferRate, PlannedTotal, PlannedSubtotal, ActualTotal, LogAmountRange, LogCategoryRange, LogPaidByRange, CategoryList. Restore via Formulas → Name Manager.</t>
  </si>
  <si>
    <t xml:space="preserve">Sources for the defaults</t>
  </si>
  <si>
    <t xml:space="preserve">The starter numbers come from vacationmath.co's 2026 published pricing for a Disney World trip (party of 4, 5 nights, moderate resort). Replace with your own scenario.</t>
  </si>
  <si>
    <t xml:space="preserve">Built with vacationmath.co · Updated July 2026 · Free to copy, edit, and share.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</si>
</sst>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\$#,##0.00"/>
    <numFmt numFmtId="167" formatCode="yyyy\-mm\-dd"/>
    <numFmt numFmtId="168" formatCode="\$#,##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1A1410"/>
      <name val="Calibri"/>
      <family val="0"/>
      <charset val="1"/>
    </font>
    <font>
      <sz val="14"/>
      <color rgb="FF78706A"/>
      <name val="Calibri"/>
      <family val="0"/>
      <charset val="1"/>
    </font>
    <font>
      <i val="true"/>
      <sz val="11"/>
      <color rgb="FF78706A"/>
      <name val="Calibri"/>
      <family val="0"/>
      <charset val="1"/>
    </font>
    <font>
      <b val="true"/>
      <sz val="9"/>
      <color rgb="FFB07A1F"/>
      <name val="Calibri"/>
      <family val="0"/>
      <charset val="1"/>
    </font>
    <font>
      <b val="true"/>
      <sz val="11"/>
      <color rgb="FF1A1410"/>
      <name val="Calibri"/>
      <family val="0"/>
      <charset val="1"/>
    </font>
    <font>
      <sz val="11"/>
      <color rgb="FF1A1410"/>
      <name val="Calibri"/>
      <family val="0"/>
      <charset val="1"/>
    </font>
    <font>
      <i val="true"/>
      <sz val="9"/>
      <color rgb="FF78706A"/>
      <name val="Calibri"/>
      <family val="0"/>
      <charset val="1"/>
    </font>
    <font>
      <b val="true"/>
      <sz val="14"/>
      <color rgb="FF1A1410"/>
      <name val="Calibri"/>
      <family val="0"/>
      <charset val="1"/>
    </font>
    <font>
      <b val="true"/>
      <sz val="11"/>
      <color rgb="FFB07A1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78706A"/>
      <name val="Calibri"/>
      <family val="0"/>
      <charset val="1"/>
    </font>
    <font>
      <i val="true"/>
      <sz val="10"/>
      <color rgb="FF78706A"/>
      <name val="Calibri"/>
      <family val="0"/>
      <charset val="1"/>
    </font>
    <font>
      <b val="true"/>
      <sz val="11"/>
      <color rgb="FF78706A"/>
      <name val="Calibri"/>
      <family val="0"/>
      <charset val="1"/>
    </font>
    <font>
      <b val="true"/>
      <sz val="12"/>
      <color rgb="FF1A1410"/>
      <name val="Calibri"/>
      <family val="0"/>
      <charset val="1"/>
    </font>
    <font>
      <b val="true"/>
      <sz val="13"/>
      <color rgb="FFB07A1F"/>
      <name val="Calibri"/>
      <family val="0"/>
      <charset val="1"/>
    </font>
    <font>
      <sz val="11"/>
      <name val="Calibri"/>
      <family val="0"/>
      <charset val="1"/>
    </font>
    <font>
      <b val="true"/>
      <sz val="9"/>
      <color rgb="FF78706A"/>
      <name val="Calibri"/>
      <family val="0"/>
      <charset val="1"/>
    </font>
    <font>
      <b val="true"/>
      <sz val="20"/>
      <color rgb="FFB07A1F"/>
      <name val="Calibri"/>
      <family val="0"/>
      <charset val="1"/>
    </font>
    <font>
      <b val="true"/>
      <sz val="20"/>
      <color rgb="FF1A1410"/>
      <name val="Calibri"/>
      <family val="0"/>
      <charset val="1"/>
    </font>
    <font>
      <b val="true"/>
      <sz val="20"/>
      <color rgb="FF2D7A48"/>
      <name val="Calibri"/>
      <family val="0"/>
      <charset val="1"/>
    </font>
    <font>
      <b val="true"/>
      <sz val="20"/>
      <color rgb="FF3A2F27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BF8F2"/>
        <bgColor rgb="FFF9F9F9"/>
      </patternFill>
    </fill>
    <fill>
      <patternFill patternType="solid">
        <fgColor rgb="FF1A1410"/>
        <bgColor rgb="FF000000"/>
      </patternFill>
    </fill>
    <fill>
      <patternFill patternType="solid">
        <fgColor rgb="FFFBE8C8"/>
        <bgColor rgb="FFFBD7D2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E6A340"/>
      </bottom>
      <diagonal/>
    </border>
    <border diagonalUp="false" diagonalDown="false">
      <left style="thin">
        <color rgb="FFD4CDC4"/>
      </left>
      <right style="thin">
        <color rgb="FFD4CDC4"/>
      </right>
      <top style="thin">
        <color rgb="FFD4CDC4"/>
      </top>
      <bottom style="thin">
        <color rgb="FFD4CDC4"/>
      </bottom>
      <diagonal/>
    </border>
    <border diagonalUp="false" diagonalDown="false">
      <left/>
      <right/>
      <top/>
      <bottom style="thin">
        <color rgb="FFD4CDC4"/>
      </bottom>
      <diagonal/>
    </border>
    <border diagonalUp="false" diagonalDown="false">
      <left/>
      <right/>
      <top style="medium">
        <color rgb="FF1A1410"/>
      </top>
      <bottom/>
      <diagonal/>
    </border>
    <border diagonalUp="false" diagonalDown="false">
      <left/>
      <right/>
      <top style="medium">
        <color rgb="FFE6A340"/>
      </top>
      <bottom style="medium">
        <color rgb="FFE6A340"/>
      </bottom>
      <diagonal/>
    </border>
    <border diagonalUp="false" diagonalDown="false">
      <left style="thin">
        <color rgb="FFD4CDC4"/>
      </left>
      <right style="thin">
        <color rgb="FFD4CDC4"/>
      </right>
      <top style="medium">
        <color rgb="FFE6A340"/>
      </top>
      <bottom/>
      <diagonal/>
    </border>
    <border diagonalUp="false" diagonalDown="false">
      <left style="thin">
        <color rgb="FFD4CDC4"/>
      </left>
      <right style="thin">
        <color rgb="FFD4CDC4"/>
      </right>
      <top/>
      <bottom style="medium">
        <color rgb="FFE6A34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21" fillId="2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22" fillId="2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23" fillId="2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4" fillId="2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9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1"/>
        <color rgb="FFC44A3A"/>
      </font>
      <fill>
        <patternFill>
          <bgColor rgb="FFFBD7D2"/>
        </patternFill>
      </fill>
    </dxf>
    <dxf>
      <font>
        <color rgb="FF2D7A48"/>
      </font>
      <fill>
        <patternFill>
          <bgColor rgb="FFD9EBDD"/>
        </patternFill>
      </fill>
    </dxf>
    <dxf>
      <font>
        <b val="1"/>
        <color rgb="FFC44A3A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07A1F"/>
      <rgbColor rgb="FF800080"/>
      <rgbColor rgb="FF008080"/>
      <rgbColor rgb="FFD4CDC4"/>
      <rgbColor rgb="FF878787"/>
      <rgbColor rgb="FF93A9CE"/>
      <rgbColor rgb="FFC44A3A"/>
      <rgbColor rgb="FFFBF8F2"/>
      <rgbColor rgb="FFF9F9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BDD"/>
      <rgbColor rgb="FFFBE8C8"/>
      <rgbColor rgb="FF99CCFF"/>
      <rgbColor rgb="FFFF99CC"/>
      <rgbColor rgb="FFCC99FF"/>
      <rgbColor rgb="FFFBD7D2"/>
      <rgbColor rgb="FF4672A8"/>
      <rgbColor rgb="FF33CCCC"/>
      <rgbColor rgb="FF99CC00"/>
      <rgbColor rgb="FFFFCC00"/>
      <rgbColor rgb="FFE6A340"/>
      <rgbColor rgb="FFFF6600"/>
      <rgbColor rgb="FF78706A"/>
      <rgbColor rgb="FF969696"/>
      <rgbColor rgb="FF003366"/>
      <rgbColor rgb="FF2D7A48"/>
      <rgbColor rgb="FF003300"/>
      <rgbColor rgb="FF1A1410"/>
      <rgbColor rgb="FF993300"/>
      <rgbColor rgb="FF993366"/>
      <rgbColor rgb="FF333399"/>
      <rgbColor rgb="FF3A2F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11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Planned vs Actual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Dashboard!C9</c:f>
              <c:strCache>
                <c:ptCount val="1"/>
                <c:pt idx="0">
                  <c:v>Planned</c:v>
                </c:pt>
              </c:strCache>
            </c:strRef>
          </c:tx>
          <c:spPr>
            <a:solidFill>
              <a:srgbClr val="4672A8"/>
            </a:solidFill>
            <a:ln w="1260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Dashboard!$B$10:$B$22</c:f>
              <c:strCache>
                <c:ptCount val="13"/>
                <c:pt idx="0">
                  <c:v>Flights</c:v>
                </c:pt>
                <c:pt idx="1">
                  <c:v>Lodging</c:v>
                </c:pt>
                <c:pt idx="2">
                  <c:v>Tickets / Activities</c:v>
                </c:pt>
                <c:pt idx="3">
                  <c:v>Skip-line / Add-ons</c:v>
                </c:pt>
                <c:pt idx="4">
                  <c:v>Food — Dining out</c:v>
                </c:pt>
                <c:pt idx="5">
                  <c:v>Food — Snacks/Quick</c:v>
                </c:pt>
                <c:pt idx="6">
                  <c:v>Ground transport</c:v>
                </c:pt>
                <c:pt idx="7">
                  <c:v>Rental car / Gas</c:v>
                </c:pt>
                <c:pt idx="8">
                  <c:v>Souvenirs / Photos</c:v>
                </c:pt>
                <c:pt idx="9">
                  <c:v>Tips / Gratuities</c:v>
                </c:pt>
                <c:pt idx="10">
                  <c:v>Travel insurance</c:v>
                </c:pt>
                <c:pt idx="11">
                  <c:v>Pre-trip shopping</c:v>
                </c:pt>
                <c:pt idx="12">
                  <c:v>Other</c:v>
                </c:pt>
              </c:strCache>
            </c:strRef>
          </c:cat>
          <c:val>
            <c:numRef>
              <c:f>Dashboard!$C$10:$C$22</c:f>
              <c:numCache>
                <c:formatCode>\$#,##0.00</c:formatCode>
                <c:ptCount val="13"/>
                <c:pt idx="0">
                  <c:v>1280</c:v>
                </c:pt>
                <c:pt idx="1">
                  <c:v>1830</c:v>
                </c:pt>
                <c:pt idx="2">
                  <c:v>2520</c:v>
                </c:pt>
                <c:pt idx="3">
                  <c:v>560</c:v>
                </c:pt>
                <c:pt idx="4">
                  <c:v>914</c:v>
                </c:pt>
                <c:pt idx="5">
                  <c:v>400</c:v>
                </c:pt>
                <c:pt idx="6">
                  <c:v>130</c:v>
                </c:pt>
                <c:pt idx="7">
                  <c:v>0</c:v>
                </c:pt>
                <c:pt idx="8">
                  <c:v>385</c:v>
                </c:pt>
                <c:pt idx="9">
                  <c:v>150</c:v>
                </c:pt>
                <c:pt idx="10">
                  <c:v>0</c:v>
                </c:pt>
                <c:pt idx="11">
                  <c:v>100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Dashboard!D9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3A9CE"/>
            </a:solidFill>
            <a:ln w="1260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Dashboard!$B$10:$B$22</c:f>
              <c:strCache>
                <c:ptCount val="13"/>
                <c:pt idx="0">
                  <c:v>Flights</c:v>
                </c:pt>
                <c:pt idx="1">
                  <c:v>Lodging</c:v>
                </c:pt>
                <c:pt idx="2">
                  <c:v>Tickets / Activities</c:v>
                </c:pt>
                <c:pt idx="3">
                  <c:v>Skip-line / Add-ons</c:v>
                </c:pt>
                <c:pt idx="4">
                  <c:v>Food — Dining out</c:v>
                </c:pt>
                <c:pt idx="5">
                  <c:v>Food — Snacks/Quick</c:v>
                </c:pt>
                <c:pt idx="6">
                  <c:v>Ground transport</c:v>
                </c:pt>
                <c:pt idx="7">
                  <c:v>Rental car / Gas</c:v>
                </c:pt>
                <c:pt idx="8">
                  <c:v>Souvenirs / Photos</c:v>
                </c:pt>
                <c:pt idx="9">
                  <c:v>Tips / Gratuities</c:v>
                </c:pt>
                <c:pt idx="10">
                  <c:v>Travel insurance</c:v>
                </c:pt>
                <c:pt idx="11">
                  <c:v>Pre-trip shopping</c:v>
                </c:pt>
                <c:pt idx="12">
                  <c:v>Other</c:v>
                </c:pt>
              </c:strCache>
            </c:strRef>
          </c:cat>
          <c:val>
            <c:numRef>
              <c:f>Dashboard!$D$10:$D$22</c:f>
              <c:numCache>
                <c:formatCode>\$#,##0.00</c:formatCode>
                <c:ptCount val="13"/>
                <c:pt idx="0">
                  <c:v>1280</c:v>
                </c:pt>
                <c:pt idx="1">
                  <c:v>1830</c:v>
                </c:pt>
                <c:pt idx="2">
                  <c:v>2520</c:v>
                </c:pt>
                <c:pt idx="3">
                  <c:v>0</c:v>
                </c:pt>
                <c:pt idx="4">
                  <c:v>0</c:v>
                </c:pt>
                <c:pt idx="5">
                  <c:v>42.5</c:v>
                </c:pt>
                <c:pt idx="6">
                  <c:v>130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0"/>
        <c:axId val="66026682"/>
        <c:axId val="12657782"/>
      </c:barChart>
      <c:catAx>
        <c:axId val="6602668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2657782"/>
        <c:crosses val="autoZero"/>
        <c:auto val="1"/>
        <c:lblAlgn val="ctr"/>
        <c:lblOffset val="100"/>
        <c:noMultiLvlLbl val="0"/>
      </c:catAx>
      <c:valAx>
        <c:axId val="1265778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602668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40</xdr:row>
      <xdr:rowOff>0</xdr:rowOff>
    </xdr:from>
    <xdr:to>
      <xdr:col>6</xdr:col>
      <xdr:colOff>981720</xdr:colOff>
      <xdr:row>57</xdr:row>
      <xdr:rowOff>1080</xdr:rowOff>
    </xdr:to>
    <xdr:graphicFrame>
      <xdr:nvGraphicFramePr>
        <xdr:cNvPr id="1" name="Chart 1"/>
        <xdr:cNvGraphicFramePr/>
      </xdr:nvGraphicFramePr>
      <xdr:xfrm>
        <a:off x="211320" y="8945280"/>
        <a:ext cx="647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3"/>
  </cols>
  <sheetData>
    <row r="1" customFormat="false" ht="13.5" hidden="false" customHeight="true" outlineLevel="0" collapsed="false"/>
    <row r="2" customFormat="false" ht="29.15" hidden="false" customHeight="false" outlineLevel="0" collapsed="false">
      <c r="B2" s="1" t="s">
        <v>0</v>
      </c>
      <c r="C2" s="1"/>
    </row>
    <row r="3" customFormat="false" ht="17.35" hidden="false" customHeight="false" outlineLevel="0" collapsed="false">
      <c r="B3" s="2" t="s">
        <v>1</v>
      </c>
      <c r="C3" s="2"/>
    </row>
    <row r="4" customFormat="false" ht="15" hidden="false" customHeight="false" outlineLevel="0" collapsed="false">
      <c r="B4" s="3" t="s">
        <v>2</v>
      </c>
      <c r="C4" s="3"/>
    </row>
    <row r="5" customFormat="false" ht="13.5" hidden="false" customHeight="true" outlineLevel="0" collapsed="false">
      <c r="B5" s="4"/>
      <c r="C5" s="4"/>
    </row>
    <row r="7" customFormat="false" ht="21.75" hidden="false" customHeight="true" outlineLevel="0" collapsed="false">
      <c r="B7" s="5" t="s">
        <v>3</v>
      </c>
    </row>
    <row r="8" customFormat="false" ht="21.75" hidden="false" customHeight="true" outlineLevel="0" collapsed="false">
      <c r="B8" s="6" t="s">
        <v>4</v>
      </c>
      <c r="C8" s="7" t="s">
        <v>5</v>
      </c>
    </row>
    <row r="9" customFormat="false" ht="15" hidden="false" customHeight="false" outlineLevel="0" collapsed="false">
      <c r="B9" s="6" t="s">
        <v>6</v>
      </c>
      <c r="C9" s="7" t="s">
        <v>7</v>
      </c>
    </row>
    <row r="10" customFormat="false" ht="15" hidden="false" customHeight="false" outlineLevel="0" collapsed="false">
      <c r="B10" s="6" t="s">
        <v>8</v>
      </c>
      <c r="C10" s="7" t="n">
        <v>4</v>
      </c>
    </row>
    <row r="11" customFormat="false" ht="15" hidden="false" customHeight="false" outlineLevel="0" collapsed="false">
      <c r="B11" s="6" t="s">
        <v>9</v>
      </c>
      <c r="C11" s="7" t="s">
        <v>10</v>
      </c>
    </row>
    <row r="12" customFormat="false" ht="15" hidden="false" customHeight="false" outlineLevel="0" collapsed="false">
      <c r="B12" s="6" t="s">
        <v>11</v>
      </c>
      <c r="C12" s="7" t="s">
        <v>12</v>
      </c>
    </row>
    <row r="13" customFormat="false" ht="15" hidden="false" customHeight="false" outlineLevel="0" collapsed="false">
      <c r="B13" s="6" t="s">
        <v>13</v>
      </c>
      <c r="C13" s="7" t="s">
        <v>14</v>
      </c>
    </row>
    <row r="15" customFormat="false" ht="13.5" hidden="false" customHeight="true" outlineLevel="0" collapsed="false"/>
    <row r="16" customFormat="false" ht="21.75" hidden="false" customHeight="true" outlineLevel="0" collapsed="false">
      <c r="B16" s="5" t="s">
        <v>15</v>
      </c>
    </row>
    <row r="17" customFormat="false" ht="30" hidden="false" customHeight="true" outlineLevel="0" collapsed="false">
      <c r="B17" s="6" t="s">
        <v>16</v>
      </c>
      <c r="C17" s="8" t="s">
        <v>17</v>
      </c>
    </row>
    <row r="18" customFormat="false" ht="30" hidden="false" customHeight="true" outlineLevel="0" collapsed="false">
      <c r="B18" s="6" t="s">
        <v>18</v>
      </c>
      <c r="C18" s="8" t="s">
        <v>19</v>
      </c>
    </row>
    <row r="19" customFormat="false" ht="30" hidden="false" customHeight="true" outlineLevel="0" collapsed="false">
      <c r="B19" s="6" t="s">
        <v>20</v>
      </c>
      <c r="C19" s="8" t="s">
        <v>21</v>
      </c>
    </row>
    <row r="20" customFormat="false" ht="30" hidden="false" customHeight="true" outlineLevel="0" collapsed="false">
      <c r="B20" s="6" t="s">
        <v>22</v>
      </c>
      <c r="C20" s="8" t="s">
        <v>23</v>
      </c>
    </row>
    <row r="21" customFormat="false" ht="30" hidden="false" customHeight="true" outlineLevel="0" collapsed="false">
      <c r="B21" s="6" t="s">
        <v>24</v>
      </c>
      <c r="C21" s="8" t="s">
        <v>25</v>
      </c>
    </row>
    <row r="23" customFormat="false" ht="13.5" hidden="false" customHeight="true" outlineLevel="0" collapsed="false"/>
    <row r="24" customFormat="false" ht="15" hidden="false" customHeight="false" outlineLevel="0" collapsed="false">
      <c r="B24" s="9" t="s">
        <v>26</v>
      </c>
      <c r="C24" s="9"/>
    </row>
  </sheetData>
  <mergeCells count="4">
    <mergeCell ref="B2:C2"/>
    <mergeCell ref="B3:C3"/>
    <mergeCell ref="B4:C4"/>
    <mergeCell ref="B24:C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36"/>
    <col collapsed="false" customWidth="true" hidden="false" outlineLevel="0" max="5" min="4" style="0" width="14"/>
    <col collapsed="false" customWidth="true" hidden="false" outlineLevel="0" max="6" min="6" style="0" width="30"/>
    <col collapsed="false" customWidth="true" hidden="false" outlineLevel="0" max="7" min="7" style="0" width="3"/>
  </cols>
  <sheetData>
    <row r="2" customFormat="false" ht="17.35" hidden="false" customHeight="false" outlineLevel="0" collapsed="false">
      <c r="B2" s="10" t="s">
        <v>27</v>
      </c>
      <c r="C2" s="10"/>
      <c r="D2" s="10"/>
      <c r="E2" s="10"/>
      <c r="F2" s="10"/>
    </row>
    <row r="3" customFormat="false" ht="15" hidden="false" customHeight="false" outlineLevel="0" collapsed="false">
      <c r="B3" s="11" t="s">
        <v>28</v>
      </c>
      <c r="C3" s="11"/>
      <c r="D3" s="11"/>
      <c r="E3" s="11"/>
      <c r="F3" s="11"/>
    </row>
    <row r="5" customFormat="false" ht="15" hidden="false" customHeight="false" outlineLevel="0" collapsed="false">
      <c r="B5" s="6" t="s">
        <v>29</v>
      </c>
      <c r="D5" s="12" t="n">
        <v>0.1</v>
      </c>
    </row>
    <row r="7" customFormat="false" ht="24" hidden="false" customHeight="true" outlineLevel="0" collapsed="false">
      <c r="B7" s="13" t="s">
        <v>30</v>
      </c>
      <c r="C7" s="13" t="s">
        <v>31</v>
      </c>
      <c r="D7" s="13" t="s">
        <v>32</v>
      </c>
      <c r="E7" s="13" t="s">
        <v>33</v>
      </c>
      <c r="F7" s="13" t="s">
        <v>34</v>
      </c>
    </row>
    <row r="8" customFormat="false" ht="21.75" hidden="false" customHeight="true" outlineLevel="0" collapsed="false">
      <c r="B8" s="14" t="s">
        <v>35</v>
      </c>
      <c r="C8" s="15" t="s">
        <v>36</v>
      </c>
      <c r="D8" s="16" t="n">
        <v>1280</v>
      </c>
      <c r="E8" s="17" t="n">
        <f aca="false">IF(TravelerCount&gt;0,D8/TravelerCount,0)</f>
        <v>320</v>
      </c>
      <c r="F8" s="18" t="s">
        <v>37</v>
      </c>
    </row>
    <row r="9" customFormat="false" ht="21.75" hidden="false" customHeight="true" outlineLevel="0" collapsed="false">
      <c r="B9" s="14" t="s">
        <v>38</v>
      </c>
      <c r="C9" s="15" t="s">
        <v>39</v>
      </c>
      <c r="D9" s="16" t="n">
        <v>1830</v>
      </c>
      <c r="E9" s="17" t="n">
        <f aca="false">IF(TravelerCount&gt;0,D9/TravelerCount,0)</f>
        <v>457.5</v>
      </c>
      <c r="F9" s="18" t="s">
        <v>40</v>
      </c>
    </row>
    <row r="10" customFormat="false" ht="21.75" hidden="false" customHeight="true" outlineLevel="0" collapsed="false">
      <c r="B10" s="14" t="s">
        <v>41</v>
      </c>
      <c r="C10" s="15" t="s">
        <v>42</v>
      </c>
      <c r="D10" s="16" t="n">
        <v>2520</v>
      </c>
      <c r="E10" s="17" t="n">
        <f aca="false">IF(TravelerCount&gt;0,D10/TravelerCount,0)</f>
        <v>630</v>
      </c>
      <c r="F10" s="18" t="s">
        <v>43</v>
      </c>
    </row>
    <row r="11" customFormat="false" ht="21.75" hidden="false" customHeight="true" outlineLevel="0" collapsed="false">
      <c r="B11" s="14" t="s">
        <v>44</v>
      </c>
      <c r="C11" s="15" t="s">
        <v>45</v>
      </c>
      <c r="D11" s="16" t="n">
        <v>560</v>
      </c>
      <c r="E11" s="17" t="n">
        <f aca="false">IF(TravelerCount&gt;0,D11/TravelerCount,0)</f>
        <v>140</v>
      </c>
      <c r="F11" s="18" t="s">
        <v>46</v>
      </c>
    </row>
    <row r="12" customFormat="false" ht="21.75" hidden="false" customHeight="true" outlineLevel="0" collapsed="false">
      <c r="B12" s="14" t="s">
        <v>47</v>
      </c>
      <c r="C12" s="15" t="s">
        <v>48</v>
      </c>
      <c r="D12" s="16" t="n">
        <v>914</v>
      </c>
      <c r="E12" s="17" t="n">
        <f aca="false">IF(TravelerCount&gt;0,D12/TravelerCount,0)</f>
        <v>228.5</v>
      </c>
      <c r="F12" s="18" t="s">
        <v>49</v>
      </c>
    </row>
    <row r="13" customFormat="false" ht="21.75" hidden="false" customHeight="true" outlineLevel="0" collapsed="false">
      <c r="B13" s="14" t="s">
        <v>50</v>
      </c>
      <c r="C13" s="15" t="s">
        <v>51</v>
      </c>
      <c r="D13" s="16" t="n">
        <v>400</v>
      </c>
      <c r="E13" s="17" t="n">
        <f aca="false">IF(TravelerCount&gt;0,D13/TravelerCount,0)</f>
        <v>100</v>
      </c>
      <c r="F13" s="18" t="s">
        <v>52</v>
      </c>
    </row>
    <row r="14" customFormat="false" ht="21.75" hidden="false" customHeight="true" outlineLevel="0" collapsed="false">
      <c r="B14" s="14" t="s">
        <v>53</v>
      </c>
      <c r="C14" s="15" t="s">
        <v>54</v>
      </c>
      <c r="D14" s="16" t="n">
        <v>130</v>
      </c>
      <c r="E14" s="17" t="n">
        <f aca="false">IF(TravelerCount&gt;0,D14/TravelerCount,0)</f>
        <v>32.5</v>
      </c>
      <c r="F14" s="18" t="s">
        <v>55</v>
      </c>
    </row>
    <row r="15" customFormat="false" ht="21.75" hidden="false" customHeight="true" outlineLevel="0" collapsed="false">
      <c r="B15" s="14" t="s">
        <v>56</v>
      </c>
      <c r="C15" s="15" t="s">
        <v>57</v>
      </c>
      <c r="D15" s="16" t="n">
        <v>0</v>
      </c>
      <c r="E15" s="17" t="n">
        <f aca="false">IF(TravelerCount&gt;0,D15/TravelerCount,0)</f>
        <v>0</v>
      </c>
      <c r="F15" s="18" t="s">
        <v>58</v>
      </c>
    </row>
    <row r="16" customFormat="false" ht="21.75" hidden="false" customHeight="true" outlineLevel="0" collapsed="false">
      <c r="B16" s="14" t="s">
        <v>59</v>
      </c>
      <c r="C16" s="15" t="s">
        <v>60</v>
      </c>
      <c r="D16" s="16" t="n">
        <v>385</v>
      </c>
      <c r="E16" s="17" t="n">
        <f aca="false">IF(TravelerCount&gt;0,D16/TravelerCount,0)</f>
        <v>96.25</v>
      </c>
      <c r="F16" s="18" t="s">
        <v>61</v>
      </c>
    </row>
    <row r="17" customFormat="false" ht="21.75" hidden="false" customHeight="true" outlineLevel="0" collapsed="false">
      <c r="B17" s="14" t="s">
        <v>62</v>
      </c>
      <c r="C17" s="15" t="s">
        <v>63</v>
      </c>
      <c r="D17" s="16" t="n">
        <v>150</v>
      </c>
      <c r="E17" s="17" t="n">
        <f aca="false">IF(TravelerCount&gt;0,D17/TravelerCount,0)</f>
        <v>37.5</v>
      </c>
      <c r="F17" s="18"/>
    </row>
    <row r="18" customFormat="false" ht="21.75" hidden="false" customHeight="true" outlineLevel="0" collapsed="false">
      <c r="B18" s="14" t="s">
        <v>64</v>
      </c>
      <c r="C18" s="15" t="s">
        <v>65</v>
      </c>
      <c r="D18" s="16" t="n">
        <v>0</v>
      </c>
      <c r="E18" s="17" t="n">
        <f aca="false">IF(TravelerCount&gt;0,D18/TravelerCount,0)</f>
        <v>0</v>
      </c>
      <c r="F18" s="18"/>
    </row>
    <row r="19" customFormat="false" ht="21.75" hidden="false" customHeight="true" outlineLevel="0" collapsed="false">
      <c r="B19" s="14" t="s">
        <v>66</v>
      </c>
      <c r="C19" s="15" t="s">
        <v>67</v>
      </c>
      <c r="D19" s="16" t="n">
        <v>100</v>
      </c>
      <c r="E19" s="17" t="n">
        <f aca="false">IF(TravelerCount&gt;0,D19/TravelerCount,0)</f>
        <v>25</v>
      </c>
      <c r="F19" s="18"/>
    </row>
    <row r="20" customFormat="false" ht="21.75" hidden="false" customHeight="true" outlineLevel="0" collapsed="false">
      <c r="B20" s="14" t="s">
        <v>68</v>
      </c>
      <c r="C20" s="15" t="s">
        <v>69</v>
      </c>
      <c r="D20" s="16" t="n">
        <v>0</v>
      </c>
      <c r="E20" s="17" t="n">
        <f aca="false">IF(TravelerCount&gt;0,D20/TravelerCount,0)</f>
        <v>0</v>
      </c>
      <c r="F20" s="18"/>
    </row>
    <row r="21" customFormat="false" ht="15" hidden="false" customHeight="false" outlineLevel="0" collapsed="false">
      <c r="B21" s="19" t="s">
        <v>70</v>
      </c>
      <c r="C21" s="20"/>
      <c r="D21" s="21" t="n">
        <f aca="false">SUM(D8:D20)</f>
        <v>8269</v>
      </c>
      <c r="E21" s="22" t="n">
        <f aca="false">IF(TravelerCount&gt;0,D21/TravelerCount,0)</f>
        <v>2067.25</v>
      </c>
      <c r="F21" s="20"/>
    </row>
    <row r="22" customFormat="false" ht="28.35" hidden="false" customHeight="false" outlineLevel="0" collapsed="false">
      <c r="B22" s="23" t="s">
        <v>71</v>
      </c>
      <c r="C22" s="24" t="s">
        <v>72</v>
      </c>
      <c r="D22" s="25" t="n">
        <f aca="false">D21*BufferRate</f>
        <v>826.9</v>
      </c>
      <c r="E22" s="25" t="n">
        <f aca="false">IF(TravelerCount&gt;0,D22/TravelerCount,0)</f>
        <v>206.725</v>
      </c>
    </row>
    <row r="23" customFormat="false" ht="27.75" hidden="false" customHeight="true" outlineLevel="0" collapsed="false">
      <c r="B23" s="26" t="s">
        <v>73</v>
      </c>
      <c r="C23" s="27"/>
      <c r="D23" s="28" t="n">
        <f aca="false">D21+D22</f>
        <v>9095.9</v>
      </c>
      <c r="E23" s="28" t="n">
        <f aca="false">IF(TravelerCount&gt;0,D23/TravelerCount,0)</f>
        <v>2273.975</v>
      </c>
      <c r="F23" s="27"/>
    </row>
  </sheetData>
  <mergeCells count="2">
    <mergeCell ref="B2:F2"/>
    <mergeCell ref="B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4" min="4" style="0" width="30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3"/>
  </cols>
  <sheetData>
    <row r="2" customFormat="false" ht="17.35" hidden="false" customHeight="false" outlineLevel="0" collapsed="false">
      <c r="B2" s="10" t="s">
        <v>74</v>
      </c>
      <c r="C2" s="10"/>
      <c r="D2" s="10"/>
      <c r="E2" s="10"/>
      <c r="F2" s="10"/>
      <c r="G2" s="10"/>
      <c r="H2" s="10"/>
    </row>
    <row r="3" customFormat="false" ht="15" hidden="false" customHeight="false" outlineLevel="0" collapsed="false">
      <c r="B3" s="11" t="s">
        <v>75</v>
      </c>
      <c r="C3" s="11"/>
      <c r="D3" s="11"/>
      <c r="E3" s="11"/>
      <c r="F3" s="11"/>
      <c r="G3" s="11"/>
      <c r="H3" s="11"/>
    </row>
    <row r="5" customFormat="false" ht="24" hidden="false" customHeight="true" outlineLevel="0" collapsed="false">
      <c r="B5" s="13" t="s">
        <v>76</v>
      </c>
      <c r="C5" s="13" t="s">
        <v>30</v>
      </c>
      <c r="D5" s="13" t="s">
        <v>31</v>
      </c>
      <c r="E5" s="13" t="s">
        <v>77</v>
      </c>
      <c r="F5" s="13" t="s">
        <v>78</v>
      </c>
      <c r="G5" s="13" t="s">
        <v>79</v>
      </c>
      <c r="H5" s="13" t="s">
        <v>80</v>
      </c>
    </row>
    <row r="6" customFormat="false" ht="19.5" hidden="false" customHeight="true" outlineLevel="0" collapsed="false">
      <c r="B6" s="29" t="s">
        <v>10</v>
      </c>
      <c r="C6" s="15" t="s">
        <v>35</v>
      </c>
      <c r="D6" s="15" t="s">
        <v>81</v>
      </c>
      <c r="E6" s="30" t="n">
        <v>1280</v>
      </c>
      <c r="F6" s="15" t="s">
        <v>82</v>
      </c>
      <c r="G6" s="31" t="s">
        <v>79</v>
      </c>
      <c r="H6" s="17" t="n">
        <f aca="false">IF(E6="","",IF(AND(G6="Split",TravelerCount&gt;0),E6/TravelerCount,E6))</f>
        <v>320</v>
      </c>
    </row>
    <row r="7" customFormat="false" ht="19.5" hidden="false" customHeight="true" outlineLevel="0" collapsed="false">
      <c r="B7" s="29" t="s">
        <v>10</v>
      </c>
      <c r="C7" s="15" t="s">
        <v>53</v>
      </c>
      <c r="D7" s="15" t="s">
        <v>83</v>
      </c>
      <c r="E7" s="30" t="n">
        <v>130</v>
      </c>
      <c r="F7" s="15" t="s">
        <v>82</v>
      </c>
      <c r="G7" s="31" t="s">
        <v>79</v>
      </c>
      <c r="H7" s="17" t="n">
        <f aca="false">IF(E7="","",IF(AND(G7="Split",TravelerCount&gt;0),E7/TravelerCount,E7))</f>
        <v>32.5</v>
      </c>
    </row>
    <row r="8" customFormat="false" ht="19.5" hidden="false" customHeight="true" outlineLevel="0" collapsed="false">
      <c r="B8" s="29" t="s">
        <v>10</v>
      </c>
      <c r="C8" s="15" t="s">
        <v>38</v>
      </c>
      <c r="D8" s="15" t="s">
        <v>84</v>
      </c>
      <c r="E8" s="30" t="n">
        <v>1830</v>
      </c>
      <c r="F8" s="15" t="s">
        <v>85</v>
      </c>
      <c r="G8" s="31" t="s">
        <v>79</v>
      </c>
      <c r="H8" s="17" t="n">
        <f aca="false">IF(E8="","",IF(AND(G8="Split",TravelerCount&gt;0),E8/TravelerCount,E8))</f>
        <v>457.5</v>
      </c>
    </row>
    <row r="9" customFormat="false" ht="19.5" hidden="false" customHeight="true" outlineLevel="0" collapsed="false">
      <c r="B9" s="29" t="s">
        <v>86</v>
      </c>
      <c r="C9" s="15" t="s">
        <v>41</v>
      </c>
      <c r="D9" s="15" t="s">
        <v>87</v>
      </c>
      <c r="E9" s="30" t="n">
        <v>2520</v>
      </c>
      <c r="F9" s="15" t="s">
        <v>82</v>
      </c>
      <c r="G9" s="31" t="s">
        <v>79</v>
      </c>
      <c r="H9" s="17" t="n">
        <f aca="false">IF(E9="","",IF(AND(G9="Split",TravelerCount&gt;0),E9/TravelerCount,E9))</f>
        <v>630</v>
      </c>
    </row>
    <row r="10" customFormat="false" ht="19.5" hidden="false" customHeight="true" outlineLevel="0" collapsed="false">
      <c r="B10" s="29" t="s">
        <v>86</v>
      </c>
      <c r="C10" s="15" t="s">
        <v>50</v>
      </c>
      <c r="D10" s="15" t="s">
        <v>88</v>
      </c>
      <c r="E10" s="30" t="n">
        <v>42.5</v>
      </c>
      <c r="F10" s="15" t="s">
        <v>89</v>
      </c>
      <c r="G10" s="31" t="s">
        <v>79</v>
      </c>
      <c r="H10" s="17" t="n">
        <f aca="false">IF(E10="","",IF(AND(G10="Split",TravelerCount&gt;0),E10/TravelerCount,E10))</f>
        <v>10.625</v>
      </c>
    </row>
    <row r="11" customFormat="false" ht="19.5" hidden="false" customHeight="true" outlineLevel="0" collapsed="false">
      <c r="B11" s="32"/>
      <c r="C11" s="33"/>
      <c r="D11" s="33"/>
      <c r="E11" s="34"/>
      <c r="F11" s="33"/>
      <c r="G11" s="35"/>
      <c r="H11" s="17" t="str">
        <f aca="false">IF(E11="","",IF(AND(G11="Split",TravelerCount&gt;0),E11/TravelerCount,E11))</f>
        <v/>
      </c>
    </row>
    <row r="12" customFormat="false" ht="19.5" hidden="false" customHeight="true" outlineLevel="0" collapsed="false">
      <c r="B12" s="32"/>
      <c r="C12" s="33"/>
      <c r="D12" s="33"/>
      <c r="E12" s="34"/>
      <c r="F12" s="33"/>
      <c r="G12" s="35"/>
      <c r="H12" s="17" t="str">
        <f aca="false">IF(E12="","",IF(AND(G12="Split",TravelerCount&gt;0),E12/TravelerCount,E12))</f>
        <v/>
      </c>
    </row>
    <row r="13" customFormat="false" ht="19.5" hidden="false" customHeight="true" outlineLevel="0" collapsed="false">
      <c r="B13" s="32"/>
      <c r="C13" s="33"/>
      <c r="D13" s="33"/>
      <c r="E13" s="34"/>
      <c r="F13" s="33"/>
      <c r="G13" s="35"/>
      <c r="H13" s="17" t="str">
        <f aca="false">IF(E13="","",IF(AND(G13="Split",TravelerCount&gt;0),E13/TravelerCount,E13))</f>
        <v/>
      </c>
    </row>
    <row r="14" customFormat="false" ht="19.5" hidden="false" customHeight="true" outlineLevel="0" collapsed="false">
      <c r="B14" s="32"/>
      <c r="C14" s="33"/>
      <c r="D14" s="33"/>
      <c r="E14" s="34"/>
      <c r="F14" s="33"/>
      <c r="G14" s="35"/>
      <c r="H14" s="17" t="str">
        <f aca="false">IF(E14="","",IF(AND(G14="Split",TravelerCount&gt;0),E14/TravelerCount,E14))</f>
        <v/>
      </c>
    </row>
    <row r="15" customFormat="false" ht="19.5" hidden="false" customHeight="true" outlineLevel="0" collapsed="false">
      <c r="B15" s="32"/>
      <c r="C15" s="33"/>
      <c r="D15" s="33"/>
      <c r="E15" s="34"/>
      <c r="F15" s="33"/>
      <c r="G15" s="35"/>
      <c r="H15" s="17" t="str">
        <f aca="false">IF(E15="","",IF(AND(G15="Split",TravelerCount&gt;0),E15/TravelerCount,E15))</f>
        <v/>
      </c>
    </row>
    <row r="16" customFormat="false" ht="19.5" hidden="false" customHeight="true" outlineLevel="0" collapsed="false">
      <c r="B16" s="32"/>
      <c r="C16" s="33"/>
      <c r="D16" s="33"/>
      <c r="E16" s="34"/>
      <c r="F16" s="33"/>
      <c r="G16" s="35"/>
      <c r="H16" s="17" t="str">
        <f aca="false">IF(E16="","",IF(AND(G16="Split",TravelerCount&gt;0),E16/TravelerCount,E16))</f>
        <v/>
      </c>
    </row>
    <row r="17" customFormat="false" ht="19.5" hidden="false" customHeight="true" outlineLevel="0" collapsed="false">
      <c r="B17" s="32"/>
      <c r="C17" s="33"/>
      <c r="D17" s="33"/>
      <c r="E17" s="34"/>
      <c r="F17" s="33"/>
      <c r="G17" s="35"/>
      <c r="H17" s="17" t="str">
        <f aca="false">IF(E17="","",IF(AND(G17="Split",TravelerCount&gt;0),E17/TravelerCount,E17))</f>
        <v/>
      </c>
    </row>
    <row r="18" customFormat="false" ht="19.5" hidden="false" customHeight="true" outlineLevel="0" collapsed="false">
      <c r="B18" s="32"/>
      <c r="C18" s="33"/>
      <c r="D18" s="33"/>
      <c r="E18" s="34"/>
      <c r="F18" s="33"/>
      <c r="G18" s="35"/>
      <c r="H18" s="17" t="str">
        <f aca="false">IF(E18="","",IF(AND(G18="Split",TravelerCount&gt;0),E18/TravelerCount,E18))</f>
        <v/>
      </c>
    </row>
    <row r="19" customFormat="false" ht="19.5" hidden="false" customHeight="true" outlineLevel="0" collapsed="false">
      <c r="B19" s="32"/>
      <c r="C19" s="33"/>
      <c r="D19" s="33"/>
      <c r="E19" s="34"/>
      <c r="F19" s="33"/>
      <c r="G19" s="35"/>
      <c r="H19" s="17" t="str">
        <f aca="false">IF(E19="","",IF(AND(G19="Split",TravelerCount&gt;0),E19/TravelerCount,E19))</f>
        <v/>
      </c>
    </row>
    <row r="20" customFormat="false" ht="19.5" hidden="false" customHeight="true" outlineLevel="0" collapsed="false">
      <c r="B20" s="32"/>
      <c r="C20" s="33"/>
      <c r="D20" s="33"/>
      <c r="E20" s="34"/>
      <c r="F20" s="33"/>
      <c r="G20" s="35"/>
      <c r="H20" s="17" t="str">
        <f aca="false">IF(E20="","",IF(AND(G20="Split",TravelerCount&gt;0),E20/TravelerCount,E20))</f>
        <v/>
      </c>
    </row>
    <row r="21" customFormat="false" ht="19.5" hidden="false" customHeight="true" outlineLevel="0" collapsed="false">
      <c r="B21" s="32"/>
      <c r="C21" s="33"/>
      <c r="D21" s="33"/>
      <c r="E21" s="34"/>
      <c r="F21" s="33"/>
      <c r="G21" s="35"/>
      <c r="H21" s="17" t="str">
        <f aca="false">IF(E21="","",IF(AND(G21="Split",TravelerCount&gt;0),E21/TravelerCount,E21))</f>
        <v/>
      </c>
    </row>
    <row r="22" customFormat="false" ht="19.5" hidden="false" customHeight="true" outlineLevel="0" collapsed="false">
      <c r="B22" s="32"/>
      <c r="C22" s="33"/>
      <c r="D22" s="33"/>
      <c r="E22" s="34"/>
      <c r="F22" s="33"/>
      <c r="G22" s="35"/>
      <c r="H22" s="17" t="str">
        <f aca="false">IF(E22="","",IF(AND(G22="Split",TravelerCount&gt;0),E22/TravelerCount,E22))</f>
        <v/>
      </c>
    </row>
    <row r="23" customFormat="false" ht="19.5" hidden="false" customHeight="true" outlineLevel="0" collapsed="false">
      <c r="B23" s="32"/>
      <c r="C23" s="33"/>
      <c r="D23" s="33"/>
      <c r="E23" s="34"/>
      <c r="F23" s="33"/>
      <c r="G23" s="35"/>
      <c r="H23" s="17" t="str">
        <f aca="false">IF(E23="","",IF(AND(G23="Split",TravelerCount&gt;0),E23/TravelerCount,E23))</f>
        <v/>
      </c>
    </row>
    <row r="24" customFormat="false" ht="19.5" hidden="false" customHeight="true" outlineLevel="0" collapsed="false">
      <c r="B24" s="32"/>
      <c r="C24" s="33"/>
      <c r="D24" s="33"/>
      <c r="E24" s="34"/>
      <c r="F24" s="33"/>
      <c r="G24" s="35"/>
      <c r="H24" s="17" t="str">
        <f aca="false">IF(E24="","",IF(AND(G24="Split",TravelerCount&gt;0),E24/TravelerCount,E24))</f>
        <v/>
      </c>
    </row>
    <row r="25" customFormat="false" ht="19.5" hidden="false" customHeight="true" outlineLevel="0" collapsed="false">
      <c r="B25" s="32"/>
      <c r="C25" s="33"/>
      <c r="D25" s="33"/>
      <c r="E25" s="34"/>
      <c r="F25" s="33"/>
      <c r="G25" s="35"/>
      <c r="H25" s="17" t="str">
        <f aca="false">IF(E25="","",IF(AND(G25="Split",TravelerCount&gt;0),E25/TravelerCount,E25))</f>
        <v/>
      </c>
    </row>
    <row r="26" customFormat="false" ht="19.5" hidden="false" customHeight="true" outlineLevel="0" collapsed="false">
      <c r="B26" s="32"/>
      <c r="C26" s="33"/>
      <c r="D26" s="33"/>
      <c r="E26" s="34"/>
      <c r="F26" s="33"/>
      <c r="G26" s="35"/>
      <c r="H26" s="17" t="str">
        <f aca="false">IF(E26="","",IF(AND(G26="Split",TravelerCount&gt;0),E26/TravelerCount,E26))</f>
        <v/>
      </c>
    </row>
    <row r="27" customFormat="false" ht="19.5" hidden="false" customHeight="true" outlineLevel="0" collapsed="false">
      <c r="B27" s="32"/>
      <c r="C27" s="33"/>
      <c r="D27" s="33"/>
      <c r="E27" s="34"/>
      <c r="F27" s="33"/>
      <c r="G27" s="35"/>
      <c r="H27" s="17" t="str">
        <f aca="false">IF(E27="","",IF(AND(G27="Split",TravelerCount&gt;0),E27/TravelerCount,E27))</f>
        <v/>
      </c>
    </row>
    <row r="28" customFormat="false" ht="19.5" hidden="false" customHeight="true" outlineLevel="0" collapsed="false">
      <c r="B28" s="32"/>
      <c r="C28" s="33"/>
      <c r="D28" s="33"/>
      <c r="E28" s="34"/>
      <c r="F28" s="33"/>
      <c r="G28" s="35"/>
      <c r="H28" s="17" t="str">
        <f aca="false">IF(E28="","",IF(AND(G28="Split",TravelerCount&gt;0),E28/TravelerCount,E28))</f>
        <v/>
      </c>
    </row>
    <row r="29" customFormat="false" ht="19.5" hidden="false" customHeight="true" outlineLevel="0" collapsed="false">
      <c r="B29" s="32"/>
      <c r="C29" s="33"/>
      <c r="D29" s="33"/>
      <c r="E29" s="34"/>
      <c r="F29" s="33"/>
      <c r="G29" s="35"/>
      <c r="H29" s="17" t="str">
        <f aca="false">IF(E29="","",IF(AND(G29="Split",TravelerCount&gt;0),E29/TravelerCount,E29))</f>
        <v/>
      </c>
    </row>
    <row r="30" customFormat="false" ht="19.5" hidden="false" customHeight="true" outlineLevel="0" collapsed="false">
      <c r="B30" s="32"/>
      <c r="C30" s="33"/>
      <c r="D30" s="33"/>
      <c r="E30" s="34"/>
      <c r="F30" s="33"/>
      <c r="G30" s="35"/>
      <c r="H30" s="17" t="str">
        <f aca="false">IF(E30="","",IF(AND(G30="Split",TravelerCount&gt;0),E30/TravelerCount,E30))</f>
        <v/>
      </c>
    </row>
    <row r="31" customFormat="false" ht="19.5" hidden="false" customHeight="true" outlineLevel="0" collapsed="false">
      <c r="B31" s="32"/>
      <c r="C31" s="33"/>
      <c r="D31" s="33"/>
      <c r="E31" s="34"/>
      <c r="F31" s="33"/>
      <c r="G31" s="35"/>
      <c r="H31" s="17" t="str">
        <f aca="false">IF(E31="","",IF(AND(G31="Split",TravelerCount&gt;0),E31/TravelerCount,E31))</f>
        <v/>
      </c>
    </row>
    <row r="32" customFormat="false" ht="19.5" hidden="false" customHeight="true" outlineLevel="0" collapsed="false">
      <c r="B32" s="32"/>
      <c r="C32" s="33"/>
      <c r="D32" s="33"/>
      <c r="E32" s="34"/>
      <c r="F32" s="33"/>
      <c r="G32" s="35"/>
      <c r="H32" s="17" t="str">
        <f aca="false">IF(E32="","",IF(AND(G32="Split",TravelerCount&gt;0),E32/TravelerCount,E32))</f>
        <v/>
      </c>
    </row>
    <row r="33" customFormat="false" ht="19.5" hidden="false" customHeight="true" outlineLevel="0" collapsed="false">
      <c r="B33" s="32"/>
      <c r="C33" s="33"/>
      <c r="D33" s="33"/>
      <c r="E33" s="34"/>
      <c r="F33" s="33"/>
      <c r="G33" s="35"/>
      <c r="H33" s="17" t="str">
        <f aca="false">IF(E33="","",IF(AND(G33="Split",TravelerCount&gt;0),E33/TravelerCount,E33))</f>
        <v/>
      </c>
    </row>
    <row r="34" customFormat="false" ht="19.5" hidden="false" customHeight="true" outlineLevel="0" collapsed="false">
      <c r="B34" s="32"/>
      <c r="C34" s="33"/>
      <c r="D34" s="33"/>
      <c r="E34" s="34"/>
      <c r="F34" s="33"/>
      <c r="G34" s="35"/>
      <c r="H34" s="17" t="str">
        <f aca="false">IF(E34="","",IF(AND(G34="Split",TravelerCount&gt;0),E34/TravelerCount,E34))</f>
        <v/>
      </c>
    </row>
    <row r="35" customFormat="false" ht="19.5" hidden="false" customHeight="true" outlineLevel="0" collapsed="false">
      <c r="B35" s="32"/>
      <c r="C35" s="33"/>
      <c r="D35" s="33"/>
      <c r="E35" s="34"/>
      <c r="F35" s="33"/>
      <c r="G35" s="35"/>
      <c r="H35" s="17" t="str">
        <f aca="false">IF(E35="","",IF(AND(G35="Split",TravelerCount&gt;0),E35/TravelerCount,E35))</f>
        <v/>
      </c>
    </row>
    <row r="36" customFormat="false" ht="19.5" hidden="false" customHeight="true" outlineLevel="0" collapsed="false">
      <c r="B36" s="32"/>
      <c r="C36" s="33"/>
      <c r="D36" s="33"/>
      <c r="E36" s="34"/>
      <c r="F36" s="33"/>
      <c r="G36" s="35"/>
      <c r="H36" s="17" t="str">
        <f aca="false">IF(E36="","",IF(AND(G36="Split",TravelerCount&gt;0),E36/TravelerCount,E36))</f>
        <v/>
      </c>
    </row>
    <row r="37" customFormat="false" ht="19.5" hidden="false" customHeight="true" outlineLevel="0" collapsed="false">
      <c r="B37" s="32"/>
      <c r="C37" s="33"/>
      <c r="D37" s="33"/>
      <c r="E37" s="34"/>
      <c r="F37" s="33"/>
      <c r="G37" s="35"/>
      <c r="H37" s="17" t="str">
        <f aca="false">IF(E37="","",IF(AND(G37="Split",TravelerCount&gt;0),E37/TravelerCount,E37))</f>
        <v/>
      </c>
    </row>
    <row r="38" customFormat="false" ht="19.5" hidden="false" customHeight="true" outlineLevel="0" collapsed="false">
      <c r="B38" s="32"/>
      <c r="C38" s="33"/>
      <c r="D38" s="33"/>
      <c r="E38" s="34"/>
      <c r="F38" s="33"/>
      <c r="G38" s="35"/>
      <c r="H38" s="17" t="str">
        <f aca="false">IF(E38="","",IF(AND(G38="Split",TravelerCount&gt;0),E38/TravelerCount,E38))</f>
        <v/>
      </c>
    </row>
    <row r="39" customFormat="false" ht="19.5" hidden="false" customHeight="true" outlineLevel="0" collapsed="false">
      <c r="B39" s="32"/>
      <c r="C39" s="33"/>
      <c r="D39" s="33"/>
      <c r="E39" s="34"/>
      <c r="F39" s="33"/>
      <c r="G39" s="35"/>
      <c r="H39" s="17" t="str">
        <f aca="false">IF(E39="","",IF(AND(G39="Split",TravelerCount&gt;0),E39/TravelerCount,E39))</f>
        <v/>
      </c>
    </row>
    <row r="40" customFormat="false" ht="19.5" hidden="false" customHeight="true" outlineLevel="0" collapsed="false">
      <c r="B40" s="32"/>
      <c r="C40" s="33"/>
      <c r="D40" s="33"/>
      <c r="E40" s="34"/>
      <c r="F40" s="33"/>
      <c r="G40" s="35"/>
      <c r="H40" s="17" t="str">
        <f aca="false">IF(E40="","",IF(AND(G40="Split",TravelerCount&gt;0),E40/TravelerCount,E40))</f>
        <v/>
      </c>
    </row>
    <row r="41" customFormat="false" ht="19.5" hidden="false" customHeight="true" outlineLevel="0" collapsed="false">
      <c r="B41" s="32"/>
      <c r="C41" s="33"/>
      <c r="D41" s="33"/>
      <c r="E41" s="34"/>
      <c r="F41" s="33"/>
      <c r="G41" s="35"/>
      <c r="H41" s="17" t="str">
        <f aca="false">IF(E41="","",IF(AND(G41="Split",TravelerCount&gt;0),E41/TravelerCount,E41))</f>
        <v/>
      </c>
    </row>
    <row r="42" customFormat="false" ht="19.5" hidden="false" customHeight="true" outlineLevel="0" collapsed="false">
      <c r="B42" s="32"/>
      <c r="C42" s="33"/>
      <c r="D42" s="33"/>
      <c r="E42" s="34"/>
      <c r="F42" s="33"/>
      <c r="G42" s="35"/>
      <c r="H42" s="17" t="str">
        <f aca="false">IF(E42="","",IF(AND(G42="Split",TravelerCount&gt;0),E42/TravelerCount,E42))</f>
        <v/>
      </c>
    </row>
    <row r="43" customFormat="false" ht="19.5" hidden="false" customHeight="true" outlineLevel="0" collapsed="false">
      <c r="B43" s="32"/>
      <c r="C43" s="33"/>
      <c r="D43" s="33"/>
      <c r="E43" s="34"/>
      <c r="F43" s="33"/>
      <c r="G43" s="35"/>
      <c r="H43" s="17" t="str">
        <f aca="false">IF(E43="","",IF(AND(G43="Split",TravelerCount&gt;0),E43/TravelerCount,E43))</f>
        <v/>
      </c>
    </row>
    <row r="44" customFormat="false" ht="19.5" hidden="false" customHeight="true" outlineLevel="0" collapsed="false">
      <c r="B44" s="32"/>
      <c r="C44" s="33"/>
      <c r="D44" s="33"/>
      <c r="E44" s="34"/>
      <c r="F44" s="33"/>
      <c r="G44" s="35"/>
      <c r="H44" s="17" t="str">
        <f aca="false">IF(E44="","",IF(AND(G44="Split",TravelerCount&gt;0),E44/TravelerCount,E44))</f>
        <v/>
      </c>
    </row>
    <row r="45" customFormat="false" ht="19.5" hidden="false" customHeight="true" outlineLevel="0" collapsed="false">
      <c r="B45" s="32"/>
      <c r="C45" s="33"/>
      <c r="D45" s="33"/>
      <c r="E45" s="34"/>
      <c r="F45" s="33"/>
      <c r="G45" s="35"/>
      <c r="H45" s="17" t="str">
        <f aca="false">IF(E45="","",IF(AND(G45="Split",TravelerCount&gt;0),E45/TravelerCount,E45))</f>
        <v/>
      </c>
    </row>
    <row r="46" customFormat="false" ht="19.5" hidden="false" customHeight="true" outlineLevel="0" collapsed="false">
      <c r="B46" s="32"/>
      <c r="C46" s="33"/>
      <c r="D46" s="33"/>
      <c r="E46" s="34"/>
      <c r="F46" s="33"/>
      <c r="G46" s="35"/>
      <c r="H46" s="17" t="str">
        <f aca="false">IF(E46="","",IF(AND(G46="Split",TravelerCount&gt;0),E46/TravelerCount,E46))</f>
        <v/>
      </c>
    </row>
    <row r="47" customFormat="false" ht="19.5" hidden="false" customHeight="true" outlineLevel="0" collapsed="false">
      <c r="B47" s="32"/>
      <c r="C47" s="33"/>
      <c r="D47" s="33"/>
      <c r="E47" s="34"/>
      <c r="F47" s="33"/>
      <c r="G47" s="35"/>
      <c r="H47" s="17" t="str">
        <f aca="false">IF(E47="","",IF(AND(G47="Split",TravelerCount&gt;0),E47/TravelerCount,E47))</f>
        <v/>
      </c>
    </row>
    <row r="48" customFormat="false" ht="19.5" hidden="false" customHeight="true" outlineLevel="0" collapsed="false">
      <c r="B48" s="32"/>
      <c r="C48" s="33"/>
      <c r="D48" s="33"/>
      <c r="E48" s="34"/>
      <c r="F48" s="33"/>
      <c r="G48" s="35"/>
      <c r="H48" s="17" t="str">
        <f aca="false">IF(E48="","",IF(AND(G48="Split",TravelerCount&gt;0),E48/TravelerCount,E48))</f>
        <v/>
      </c>
    </row>
    <row r="49" customFormat="false" ht="19.5" hidden="false" customHeight="true" outlineLevel="0" collapsed="false">
      <c r="B49" s="32"/>
      <c r="C49" s="33"/>
      <c r="D49" s="33"/>
      <c r="E49" s="34"/>
      <c r="F49" s="33"/>
      <c r="G49" s="35"/>
      <c r="H49" s="17" t="str">
        <f aca="false">IF(E49="","",IF(AND(G49="Split",TravelerCount&gt;0),E49/TravelerCount,E49))</f>
        <v/>
      </c>
    </row>
    <row r="50" customFormat="false" ht="19.5" hidden="false" customHeight="true" outlineLevel="0" collapsed="false">
      <c r="B50" s="32"/>
      <c r="C50" s="33"/>
      <c r="D50" s="33"/>
      <c r="E50" s="34"/>
      <c r="F50" s="33"/>
      <c r="G50" s="35"/>
      <c r="H50" s="17" t="str">
        <f aca="false">IF(E50="","",IF(AND(G50="Split",TravelerCount&gt;0),E50/TravelerCount,E50))</f>
        <v/>
      </c>
    </row>
    <row r="51" customFormat="false" ht="19.5" hidden="false" customHeight="true" outlineLevel="0" collapsed="false">
      <c r="B51" s="32"/>
      <c r="C51" s="33"/>
      <c r="D51" s="33"/>
      <c r="E51" s="34"/>
      <c r="F51" s="33"/>
      <c r="G51" s="35"/>
      <c r="H51" s="17" t="str">
        <f aca="false">IF(E51="","",IF(AND(G51="Split",TravelerCount&gt;0),E51/TravelerCount,E51))</f>
        <v/>
      </c>
    </row>
    <row r="52" customFormat="false" ht="19.5" hidden="false" customHeight="true" outlineLevel="0" collapsed="false">
      <c r="B52" s="32"/>
      <c r="C52" s="33"/>
      <c r="D52" s="33"/>
      <c r="E52" s="34"/>
      <c r="F52" s="33"/>
      <c r="G52" s="35"/>
      <c r="H52" s="17" t="str">
        <f aca="false">IF(E52="","",IF(AND(G52="Split",TravelerCount&gt;0),E52/TravelerCount,E52))</f>
        <v/>
      </c>
    </row>
    <row r="53" customFormat="false" ht="19.5" hidden="false" customHeight="true" outlineLevel="0" collapsed="false">
      <c r="B53" s="32"/>
      <c r="C53" s="33"/>
      <c r="D53" s="33"/>
      <c r="E53" s="34"/>
      <c r="F53" s="33"/>
      <c r="G53" s="35"/>
      <c r="H53" s="17" t="str">
        <f aca="false">IF(E53="","",IF(AND(G53="Split",TravelerCount&gt;0),E53/TravelerCount,E53))</f>
        <v/>
      </c>
    </row>
    <row r="54" customFormat="false" ht="19.5" hidden="false" customHeight="true" outlineLevel="0" collapsed="false">
      <c r="B54" s="32"/>
      <c r="C54" s="33"/>
      <c r="D54" s="33"/>
      <c r="E54" s="34"/>
      <c r="F54" s="33"/>
      <c r="G54" s="35"/>
      <c r="H54" s="17" t="str">
        <f aca="false">IF(E54="","",IF(AND(G54="Split",TravelerCount&gt;0),E54/TravelerCount,E54))</f>
        <v/>
      </c>
    </row>
    <row r="55" customFormat="false" ht="19.5" hidden="false" customHeight="true" outlineLevel="0" collapsed="false">
      <c r="B55" s="32"/>
      <c r="C55" s="33"/>
      <c r="D55" s="33"/>
      <c r="E55" s="34"/>
      <c r="F55" s="33"/>
      <c r="G55" s="35"/>
      <c r="H55" s="17" t="str">
        <f aca="false">IF(E55="","",IF(AND(G55="Split",TravelerCount&gt;0),E55/TravelerCount,E55))</f>
        <v/>
      </c>
    </row>
    <row r="57" customFormat="false" ht="27.75" hidden="false" customHeight="true" outlineLevel="0" collapsed="false">
      <c r="B57" s="26" t="s">
        <v>90</v>
      </c>
      <c r="C57" s="27"/>
      <c r="D57" s="27"/>
      <c r="E57" s="28" t="n">
        <f aca="false">SUM(E6:E55)</f>
        <v>5802.5</v>
      </c>
      <c r="F57" s="27"/>
      <c r="G57" s="27"/>
      <c r="H57" s="27"/>
    </row>
  </sheetData>
  <mergeCells count="2">
    <mergeCell ref="B2:H2"/>
    <mergeCell ref="B3:H3"/>
  </mergeCells>
  <dataValidations count="2">
    <dataValidation allowBlank="true" error="Pick a category from the list (or edit the Categories sheet to add it)." errorStyle="stop" errorTitle="Unknown category" operator="between" showDropDown="false" showErrorMessage="false" showInputMessage="false" sqref="C6:C55" type="list">
      <formula1>CategoryList</formula1>
      <formula2>0</formula2>
    </dataValidation>
    <dataValidation allowBlank="true" errorStyle="stop" operator="between" showDropDown="false" showErrorMessage="false" showInputMessage="false" sqref="G6:G55" type="list">
      <formula1>"Split,Personal"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7" min="3" style="0" width="14"/>
    <col collapsed="false" customWidth="true" hidden="false" outlineLevel="0" max="8" min="8" style="0" width="3"/>
  </cols>
  <sheetData>
    <row r="2" customFormat="false" ht="17.35" hidden="false" customHeight="false" outlineLevel="0" collapsed="false">
      <c r="B2" s="10" t="s">
        <v>91</v>
      </c>
      <c r="C2" s="10"/>
      <c r="D2" s="10"/>
      <c r="E2" s="10"/>
      <c r="F2" s="10"/>
      <c r="G2" s="10"/>
    </row>
    <row r="3" customFormat="false" ht="15" hidden="false" customHeight="false" outlineLevel="0" collapsed="false">
      <c r="B3" s="36" t="s">
        <v>92</v>
      </c>
      <c r="C3" s="36"/>
      <c r="D3" s="36"/>
      <c r="E3" s="36"/>
      <c r="F3" s="36"/>
      <c r="G3" s="36"/>
    </row>
    <row r="5" customFormat="false" ht="18" hidden="false" customHeight="true" outlineLevel="0" collapsed="false">
      <c r="B5" s="37" t="s">
        <v>93</v>
      </c>
      <c r="C5" s="37" t="s">
        <v>94</v>
      </c>
      <c r="D5" s="37" t="s">
        <v>95</v>
      </c>
      <c r="E5" s="37" t="s">
        <v>96</v>
      </c>
    </row>
    <row r="6" customFormat="false" ht="31.5" hidden="false" customHeight="true" outlineLevel="0" collapsed="false">
      <c r="B6" s="38" t="n">
        <f aca="false">PlannedTotal</f>
        <v>9095.9</v>
      </c>
      <c r="C6" s="39" t="n">
        <f aca="false">ActualTotal</f>
        <v>5802.5</v>
      </c>
      <c r="D6" s="40" t="n">
        <f aca="false">PlannedTotal-ActualTotal</f>
        <v>3293.4</v>
      </c>
      <c r="E6" s="41" t="n">
        <f aca="false">IF(PlannedTotal&gt;0,ActualTotal/PlannedTotal,0)</f>
        <v>0.637924779296166</v>
      </c>
    </row>
    <row r="7" customFormat="false" ht="13.5" hidden="false" customHeight="true" outlineLevel="0" collapsed="false"/>
    <row r="8" customFormat="false" ht="13.5" hidden="false" customHeight="true" outlineLevel="0" collapsed="false">
      <c r="B8" s="5" t="s">
        <v>97</v>
      </c>
    </row>
    <row r="9" customFormat="false" ht="24" hidden="false" customHeight="true" outlineLevel="0" collapsed="false">
      <c r="B9" s="13" t="s">
        <v>30</v>
      </c>
      <c r="C9" s="13" t="s">
        <v>98</v>
      </c>
      <c r="D9" s="13" t="s">
        <v>99</v>
      </c>
      <c r="E9" s="13" t="s">
        <v>100</v>
      </c>
      <c r="F9" s="13" t="s">
        <v>101</v>
      </c>
    </row>
    <row r="10" customFormat="false" ht="19.5" hidden="false" customHeight="true" outlineLevel="0" collapsed="false">
      <c r="B10" s="14" t="s">
        <v>35</v>
      </c>
      <c r="C10" s="42" t="n">
        <f aca="false">Plan!D8</f>
        <v>1280</v>
      </c>
      <c r="D10" s="42" t="n">
        <f aca="false">SUMIF(LogCategoryRange,B10,LogAmountRange)</f>
        <v>1280</v>
      </c>
      <c r="E10" s="42" t="n">
        <f aca="false">C10-D10</f>
        <v>0</v>
      </c>
      <c r="F10" s="43" t="n">
        <f aca="false">IF(C10&gt;0,D10/C10,IF(D10&gt;0,1,0))</f>
        <v>1</v>
      </c>
    </row>
    <row r="11" customFormat="false" ht="19.5" hidden="false" customHeight="true" outlineLevel="0" collapsed="false">
      <c r="B11" s="14" t="s">
        <v>38</v>
      </c>
      <c r="C11" s="42" t="n">
        <f aca="false">Plan!D9</f>
        <v>1830</v>
      </c>
      <c r="D11" s="42" t="n">
        <f aca="false">SUMIF(LogCategoryRange,B11,LogAmountRange)</f>
        <v>1830</v>
      </c>
      <c r="E11" s="42" t="n">
        <f aca="false">C11-D11</f>
        <v>0</v>
      </c>
      <c r="F11" s="43" t="n">
        <f aca="false">IF(C11&gt;0,D11/C11,IF(D11&gt;0,1,0))</f>
        <v>1</v>
      </c>
    </row>
    <row r="12" customFormat="false" ht="19.5" hidden="false" customHeight="true" outlineLevel="0" collapsed="false">
      <c r="B12" s="14" t="s">
        <v>41</v>
      </c>
      <c r="C12" s="42" t="n">
        <f aca="false">Plan!D10</f>
        <v>2520</v>
      </c>
      <c r="D12" s="42" t="n">
        <f aca="false">SUMIF(LogCategoryRange,B12,LogAmountRange)</f>
        <v>2520</v>
      </c>
      <c r="E12" s="42" t="n">
        <f aca="false">C12-D12</f>
        <v>0</v>
      </c>
      <c r="F12" s="43" t="n">
        <f aca="false">IF(C12&gt;0,D12/C12,IF(D12&gt;0,1,0))</f>
        <v>1</v>
      </c>
    </row>
    <row r="13" customFormat="false" ht="19.5" hidden="false" customHeight="true" outlineLevel="0" collapsed="false">
      <c r="B13" s="14" t="s">
        <v>44</v>
      </c>
      <c r="C13" s="42" t="n">
        <f aca="false">Plan!D11</f>
        <v>560</v>
      </c>
      <c r="D13" s="42" t="n">
        <f aca="false">SUMIF(LogCategoryRange,B13,LogAmountRange)</f>
        <v>0</v>
      </c>
      <c r="E13" s="42" t="n">
        <f aca="false">C13-D13</f>
        <v>560</v>
      </c>
      <c r="F13" s="43" t="n">
        <f aca="false">IF(C13&gt;0,D13/C13,IF(D13&gt;0,1,0))</f>
        <v>0</v>
      </c>
    </row>
    <row r="14" customFormat="false" ht="19.5" hidden="false" customHeight="true" outlineLevel="0" collapsed="false">
      <c r="B14" s="14" t="s">
        <v>47</v>
      </c>
      <c r="C14" s="42" t="n">
        <f aca="false">Plan!D12</f>
        <v>914</v>
      </c>
      <c r="D14" s="42" t="n">
        <f aca="false">SUMIF(LogCategoryRange,B14,LogAmountRange)</f>
        <v>0</v>
      </c>
      <c r="E14" s="42" t="n">
        <f aca="false">C14-D14</f>
        <v>914</v>
      </c>
      <c r="F14" s="43" t="n">
        <f aca="false">IF(C14&gt;0,D14/C14,IF(D14&gt;0,1,0))</f>
        <v>0</v>
      </c>
    </row>
    <row r="15" customFormat="false" ht="19.5" hidden="false" customHeight="true" outlineLevel="0" collapsed="false">
      <c r="B15" s="14" t="s">
        <v>50</v>
      </c>
      <c r="C15" s="42" t="n">
        <f aca="false">Plan!D13</f>
        <v>400</v>
      </c>
      <c r="D15" s="42" t="n">
        <f aca="false">SUMIF(LogCategoryRange,B15,LogAmountRange)</f>
        <v>42.5</v>
      </c>
      <c r="E15" s="42" t="n">
        <f aca="false">C15-D15</f>
        <v>357.5</v>
      </c>
      <c r="F15" s="43" t="n">
        <f aca="false">IF(C15&gt;0,D15/C15,IF(D15&gt;0,1,0))</f>
        <v>0.10625</v>
      </c>
    </row>
    <row r="16" customFormat="false" ht="19.5" hidden="false" customHeight="true" outlineLevel="0" collapsed="false">
      <c r="B16" s="14" t="s">
        <v>53</v>
      </c>
      <c r="C16" s="42" t="n">
        <f aca="false">Plan!D14</f>
        <v>130</v>
      </c>
      <c r="D16" s="42" t="n">
        <f aca="false">SUMIF(LogCategoryRange,B16,LogAmountRange)</f>
        <v>130</v>
      </c>
      <c r="E16" s="42" t="n">
        <f aca="false">C16-D16</f>
        <v>0</v>
      </c>
      <c r="F16" s="43" t="n">
        <f aca="false">IF(C16&gt;0,D16/C16,IF(D16&gt;0,1,0))</f>
        <v>1</v>
      </c>
    </row>
    <row r="17" customFormat="false" ht="19.5" hidden="false" customHeight="true" outlineLevel="0" collapsed="false">
      <c r="B17" s="14" t="s">
        <v>56</v>
      </c>
      <c r="C17" s="42" t="n">
        <f aca="false">Plan!D15</f>
        <v>0</v>
      </c>
      <c r="D17" s="42" t="n">
        <f aca="false">SUMIF(LogCategoryRange,B17,LogAmountRange)</f>
        <v>0</v>
      </c>
      <c r="E17" s="42" t="n">
        <f aca="false">C17-D17</f>
        <v>0</v>
      </c>
      <c r="F17" s="43" t="n">
        <f aca="false">IF(C17&gt;0,D17/C17,IF(D17&gt;0,1,0))</f>
        <v>0</v>
      </c>
    </row>
    <row r="18" customFormat="false" ht="19.5" hidden="false" customHeight="true" outlineLevel="0" collapsed="false">
      <c r="B18" s="14" t="s">
        <v>59</v>
      </c>
      <c r="C18" s="42" t="n">
        <f aca="false">Plan!D16</f>
        <v>385</v>
      </c>
      <c r="D18" s="42" t="n">
        <f aca="false">SUMIF(LogCategoryRange,B18,LogAmountRange)</f>
        <v>0</v>
      </c>
      <c r="E18" s="42" t="n">
        <f aca="false">C18-D18</f>
        <v>385</v>
      </c>
      <c r="F18" s="43" t="n">
        <f aca="false">IF(C18&gt;0,D18/C18,IF(D18&gt;0,1,0))</f>
        <v>0</v>
      </c>
    </row>
    <row r="19" customFormat="false" ht="19.5" hidden="false" customHeight="true" outlineLevel="0" collapsed="false">
      <c r="B19" s="14" t="s">
        <v>62</v>
      </c>
      <c r="C19" s="42" t="n">
        <f aca="false">Plan!D17</f>
        <v>150</v>
      </c>
      <c r="D19" s="42" t="n">
        <f aca="false">SUMIF(LogCategoryRange,B19,LogAmountRange)</f>
        <v>0</v>
      </c>
      <c r="E19" s="42" t="n">
        <f aca="false">C19-D19</f>
        <v>150</v>
      </c>
      <c r="F19" s="43" t="n">
        <f aca="false">IF(C19&gt;0,D19/C19,IF(D19&gt;0,1,0))</f>
        <v>0</v>
      </c>
    </row>
    <row r="20" customFormat="false" ht="19.5" hidden="false" customHeight="true" outlineLevel="0" collapsed="false">
      <c r="B20" s="14" t="s">
        <v>64</v>
      </c>
      <c r="C20" s="42" t="n">
        <f aca="false">Plan!D18</f>
        <v>0</v>
      </c>
      <c r="D20" s="42" t="n">
        <f aca="false">SUMIF(LogCategoryRange,B20,LogAmountRange)</f>
        <v>0</v>
      </c>
      <c r="E20" s="42" t="n">
        <f aca="false">C20-D20</f>
        <v>0</v>
      </c>
      <c r="F20" s="43" t="n">
        <f aca="false">IF(C20&gt;0,D20/C20,IF(D20&gt;0,1,0))</f>
        <v>0</v>
      </c>
    </row>
    <row r="21" customFormat="false" ht="19.5" hidden="false" customHeight="true" outlineLevel="0" collapsed="false">
      <c r="B21" s="14" t="s">
        <v>66</v>
      </c>
      <c r="C21" s="42" t="n">
        <f aca="false">Plan!D19</f>
        <v>100</v>
      </c>
      <c r="D21" s="42" t="n">
        <f aca="false">SUMIF(LogCategoryRange,B21,LogAmountRange)</f>
        <v>0</v>
      </c>
      <c r="E21" s="42" t="n">
        <f aca="false">C21-D21</f>
        <v>100</v>
      </c>
      <c r="F21" s="43" t="n">
        <f aca="false">IF(C21&gt;0,D21/C21,IF(D21&gt;0,1,0))</f>
        <v>0</v>
      </c>
    </row>
    <row r="22" customFormat="false" ht="19.5" hidden="false" customHeight="true" outlineLevel="0" collapsed="false">
      <c r="B22" s="14" t="s">
        <v>68</v>
      </c>
      <c r="C22" s="42" t="n">
        <f aca="false">Plan!D20</f>
        <v>0</v>
      </c>
      <c r="D22" s="42" t="n">
        <f aca="false">SUMIF(LogCategoryRange,B22,LogAmountRange)</f>
        <v>0</v>
      </c>
      <c r="E22" s="42" t="n">
        <f aca="false">C22-D22</f>
        <v>0</v>
      </c>
      <c r="F22" s="43" t="n">
        <f aca="false">IF(C22&gt;0,D22/C22,IF(D22&gt;0,1,0))</f>
        <v>0</v>
      </c>
    </row>
    <row r="23" customFormat="false" ht="15" hidden="false" customHeight="false" outlineLevel="0" collapsed="false">
      <c r="B23" s="19" t="s">
        <v>102</v>
      </c>
      <c r="C23" s="21" t="n">
        <f aca="false">PlannedSubtotal</f>
        <v>8269</v>
      </c>
      <c r="D23" s="21" t="n">
        <f aca="false">SUM(D10:D22)</f>
        <v>5802.5</v>
      </c>
      <c r="E23" s="21" t="n">
        <f aca="false">C23-D23</f>
        <v>2466.5</v>
      </c>
      <c r="F23" s="44" t="n">
        <f aca="false">IF(C23&gt;0,D23/C23,0)</f>
        <v>0.701717257225783</v>
      </c>
    </row>
    <row r="26" customFormat="false" ht="15" hidden="false" customHeight="false" outlineLevel="0" collapsed="false">
      <c r="B26" s="5" t="s">
        <v>103</v>
      </c>
    </row>
    <row r="27" customFormat="false" ht="24" hidden="false" customHeight="true" outlineLevel="0" collapsed="false">
      <c r="B27" s="13" t="s">
        <v>104</v>
      </c>
      <c r="C27" s="13" t="s">
        <v>105</v>
      </c>
    </row>
    <row r="28" customFormat="false" ht="15" hidden="false" customHeight="false" outlineLevel="0" collapsed="false">
      <c r="B28" s="14" t="s">
        <v>82</v>
      </c>
      <c r="C28" s="42" t="n">
        <f aca="false">SUMIF(LogPaidByRange,B28,LogAmountRange)</f>
        <v>3930</v>
      </c>
    </row>
    <row r="29" customFormat="false" ht="15" hidden="false" customHeight="false" outlineLevel="0" collapsed="false">
      <c r="B29" s="14" t="s">
        <v>85</v>
      </c>
      <c r="C29" s="42" t="n">
        <f aca="false">SUMIF(LogPaidByRange,B29,LogAmountRange)</f>
        <v>1830</v>
      </c>
    </row>
    <row r="30" customFormat="false" ht="15" hidden="false" customHeight="false" outlineLevel="0" collapsed="false">
      <c r="B30" s="14" t="s">
        <v>89</v>
      </c>
      <c r="C30" s="42" t="n">
        <f aca="false">SUMIF(LogPaidByRange,B30,LogAmountRange)</f>
        <v>42.5</v>
      </c>
    </row>
    <row r="31" customFormat="false" ht="15" hidden="false" customHeight="false" outlineLevel="0" collapsed="false">
      <c r="B31" s="14" t="s">
        <v>68</v>
      </c>
      <c r="C31" s="42" t="n">
        <f aca="false">SUMIF(LogPaidByRange,B31,LogAmountRange)</f>
        <v>0</v>
      </c>
    </row>
    <row r="32" customFormat="false" ht="15" hidden="false" customHeight="false" outlineLevel="0" collapsed="false">
      <c r="B32" s="19" t="s">
        <v>102</v>
      </c>
      <c r="C32" s="21" t="n">
        <f aca="false">SUM(C28:C31)</f>
        <v>5802.5</v>
      </c>
    </row>
    <row r="35" customFormat="false" ht="15" hidden="false" customHeight="false" outlineLevel="0" collapsed="false">
      <c r="B35" s="5" t="s">
        <v>106</v>
      </c>
    </row>
    <row r="36" customFormat="false" ht="24" hidden="false" customHeight="true" outlineLevel="0" collapsed="false">
      <c r="B36" s="13" t="s">
        <v>107</v>
      </c>
      <c r="C36" s="13" t="s">
        <v>33</v>
      </c>
    </row>
    <row r="37" customFormat="false" ht="15" hidden="false" customHeight="false" outlineLevel="0" collapsed="false">
      <c r="B37" s="15" t="s">
        <v>108</v>
      </c>
      <c r="C37" s="42" t="n">
        <f aca="false">IF(TravelerCount&gt;0,PlannedTotal/TravelerCount,0)</f>
        <v>2273.975</v>
      </c>
    </row>
    <row r="38" customFormat="false" ht="15" hidden="false" customHeight="false" outlineLevel="0" collapsed="false">
      <c r="B38" s="15" t="s">
        <v>109</v>
      </c>
      <c r="C38" s="45" t="n">
        <f aca="false">IF(TravelerCount&gt;0,ActualTotal/TravelerCount,0)</f>
        <v>1450.625</v>
      </c>
    </row>
    <row r="39" customFormat="false" ht="15" hidden="false" customHeight="false" outlineLevel="0" collapsed="false">
      <c r="B39" s="15" t="s">
        <v>110</v>
      </c>
      <c r="C39" s="42" t="n">
        <f aca="false">IF(TravelerCount&gt;0,(PlannedTotal-ActualTotal)/TravelerCount,0)</f>
        <v>823.35</v>
      </c>
    </row>
  </sheetData>
  <mergeCells count="2">
    <mergeCell ref="B2:G2"/>
    <mergeCell ref="B3:G3"/>
  </mergeCells>
  <conditionalFormatting sqref="F10:F22">
    <cfRule type="cellIs" priority="2" operator="greaterThan" aboveAverage="0" equalAverage="0" bottom="0" percent="0" rank="0" text="" dxfId="0">
      <formula>1</formula>
    </cfRule>
    <cfRule type="cellIs" priority="3" operator="lessThanOrEqual" aboveAverage="0" equalAverage="0" bottom="0" percent="0" rank="0" text="" dxfId="1">
      <formula>0.8</formula>
    </cfRule>
  </conditionalFormatting>
  <conditionalFormatting sqref="E10:E22">
    <cfRule type="cellIs" priority="4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0"/>
  </cols>
  <sheetData>
    <row r="2" customFormat="false" ht="17.35" hidden="false" customHeight="false" outlineLevel="0" collapsed="false">
      <c r="B2" s="10" t="s">
        <v>111</v>
      </c>
      <c r="C2" s="10"/>
    </row>
    <row r="3" customFormat="false" ht="15" hidden="false" customHeight="false" outlineLevel="0" collapsed="false">
      <c r="B3" s="36" t="s">
        <v>112</v>
      </c>
      <c r="C3" s="36"/>
    </row>
    <row r="5" customFormat="false" ht="24" hidden="false" customHeight="true" outlineLevel="0" collapsed="false">
      <c r="B5" s="13" t="s">
        <v>30</v>
      </c>
      <c r="C5" s="13" t="s">
        <v>113</v>
      </c>
    </row>
    <row r="6" customFormat="false" ht="19.5" hidden="false" customHeight="true" outlineLevel="0" collapsed="false">
      <c r="B6" s="14" t="s">
        <v>35</v>
      </c>
      <c r="C6" s="18" t="s">
        <v>114</v>
      </c>
    </row>
    <row r="7" customFormat="false" ht="19.5" hidden="false" customHeight="true" outlineLevel="0" collapsed="false">
      <c r="B7" s="14" t="s">
        <v>38</v>
      </c>
      <c r="C7" s="18" t="s">
        <v>115</v>
      </c>
    </row>
    <row r="8" customFormat="false" ht="19.5" hidden="false" customHeight="true" outlineLevel="0" collapsed="false">
      <c r="B8" s="14" t="s">
        <v>41</v>
      </c>
      <c r="C8" s="18" t="s">
        <v>116</v>
      </c>
    </row>
    <row r="9" customFormat="false" ht="19.5" hidden="false" customHeight="true" outlineLevel="0" collapsed="false">
      <c r="B9" s="14" t="s">
        <v>44</v>
      </c>
      <c r="C9" s="18" t="s">
        <v>117</v>
      </c>
    </row>
    <row r="10" customFormat="false" ht="19.5" hidden="false" customHeight="true" outlineLevel="0" collapsed="false">
      <c r="B10" s="14" t="s">
        <v>47</v>
      </c>
      <c r="C10" s="18" t="s">
        <v>118</v>
      </c>
    </row>
    <row r="11" customFormat="false" ht="19.5" hidden="false" customHeight="true" outlineLevel="0" collapsed="false">
      <c r="B11" s="14" t="s">
        <v>50</v>
      </c>
      <c r="C11" s="18" t="s">
        <v>119</v>
      </c>
    </row>
    <row r="12" customFormat="false" ht="19.5" hidden="false" customHeight="true" outlineLevel="0" collapsed="false">
      <c r="B12" s="14" t="s">
        <v>53</v>
      </c>
      <c r="C12" s="18" t="s">
        <v>120</v>
      </c>
    </row>
    <row r="13" customFormat="false" ht="19.5" hidden="false" customHeight="true" outlineLevel="0" collapsed="false">
      <c r="B13" s="14" t="s">
        <v>56</v>
      </c>
      <c r="C13" s="18" t="s">
        <v>121</v>
      </c>
    </row>
    <row r="14" customFormat="false" ht="19.5" hidden="false" customHeight="true" outlineLevel="0" collapsed="false">
      <c r="B14" s="14" t="s">
        <v>59</v>
      </c>
      <c r="C14" s="18" t="s">
        <v>122</v>
      </c>
    </row>
    <row r="15" customFormat="false" ht="19.5" hidden="false" customHeight="true" outlineLevel="0" collapsed="false">
      <c r="B15" s="14" t="s">
        <v>62</v>
      </c>
      <c r="C15" s="18" t="s">
        <v>123</v>
      </c>
    </row>
    <row r="16" customFormat="false" ht="19.5" hidden="false" customHeight="true" outlineLevel="0" collapsed="false">
      <c r="B16" s="14" t="s">
        <v>64</v>
      </c>
      <c r="C16" s="18" t="s">
        <v>124</v>
      </c>
    </row>
    <row r="17" customFormat="false" ht="19.5" hidden="false" customHeight="true" outlineLevel="0" collapsed="false">
      <c r="B17" s="14" t="s">
        <v>66</v>
      </c>
      <c r="C17" s="18" t="s">
        <v>125</v>
      </c>
    </row>
    <row r="18" customFormat="false" ht="19.5" hidden="false" customHeight="true" outlineLevel="0" collapsed="false">
      <c r="B18" s="14" t="s">
        <v>68</v>
      </c>
      <c r="C18" s="18" t="s">
        <v>69</v>
      </c>
    </row>
  </sheetData>
  <mergeCells count="2">
    <mergeCell ref="B2:C2"/>
    <mergeCell ref="B3:C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70"/>
  </cols>
  <sheetData>
    <row r="2" customFormat="false" ht="17.35" hidden="false" customHeight="false" outlineLevel="0" collapsed="false">
      <c r="B2" s="10" t="s">
        <v>126</v>
      </c>
      <c r="C2" s="10"/>
    </row>
    <row r="3" customFormat="false" ht="15" hidden="false" customHeight="false" outlineLevel="0" collapsed="false">
      <c r="B3" s="36" t="s">
        <v>127</v>
      </c>
      <c r="C3" s="36"/>
    </row>
    <row r="5" customFormat="false" ht="60" hidden="false" customHeight="true" outlineLevel="0" collapsed="false">
      <c r="B5" s="46" t="s">
        <v>128</v>
      </c>
      <c r="C5" s="47" t="s">
        <v>129</v>
      </c>
    </row>
    <row r="6" customFormat="false" ht="60" hidden="false" customHeight="true" outlineLevel="0" collapsed="false">
      <c r="B6" s="46" t="s">
        <v>130</v>
      </c>
      <c r="C6" s="47" t="s">
        <v>131</v>
      </c>
    </row>
    <row r="7" customFormat="false" ht="60" hidden="false" customHeight="true" outlineLevel="0" collapsed="false">
      <c r="B7" s="46" t="s">
        <v>132</v>
      </c>
      <c r="C7" s="47" t="s">
        <v>133</v>
      </c>
    </row>
    <row r="8" customFormat="false" ht="60" hidden="false" customHeight="true" outlineLevel="0" collapsed="false">
      <c r="B8" s="46" t="s">
        <v>134</v>
      </c>
      <c r="C8" s="47" t="s">
        <v>135</v>
      </c>
    </row>
    <row r="9" customFormat="false" ht="60" hidden="false" customHeight="true" outlineLevel="0" collapsed="false">
      <c r="B9" s="46" t="s">
        <v>136</v>
      </c>
      <c r="C9" s="47" t="s">
        <v>137</v>
      </c>
    </row>
    <row r="10" customFormat="false" ht="60" hidden="false" customHeight="true" outlineLevel="0" collapsed="false">
      <c r="B10" s="46" t="s">
        <v>13</v>
      </c>
      <c r="C10" s="47" t="s">
        <v>138</v>
      </c>
    </row>
    <row r="11" customFormat="false" ht="60" hidden="false" customHeight="true" outlineLevel="0" collapsed="false">
      <c r="B11" s="46" t="s">
        <v>139</v>
      </c>
      <c r="C11" s="47" t="s">
        <v>140</v>
      </c>
    </row>
    <row r="12" customFormat="false" ht="60" hidden="false" customHeight="true" outlineLevel="0" collapsed="false">
      <c r="B12" s="46" t="s">
        <v>141</v>
      </c>
      <c r="C12" s="47" t="s">
        <v>142</v>
      </c>
    </row>
    <row r="13" customFormat="false" ht="60" hidden="false" customHeight="true" outlineLevel="0" collapsed="false">
      <c r="B13" s="46" t="s">
        <v>143</v>
      </c>
      <c r="C13" s="47" t="s">
        <v>144</v>
      </c>
    </row>
    <row r="15" customFormat="false" ht="15" hidden="false" customHeight="false" outlineLevel="0" collapsed="false">
      <c r="B15" s="48" t="s">
        <v>145</v>
      </c>
      <c r="C15" s="48"/>
    </row>
  </sheetData>
  <mergeCells count="3">
    <mergeCell ref="B2:C2"/>
    <mergeCell ref="B3:C3"/>
    <mergeCell ref="B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2026-06-28T01:03:19Z</dcterms:created>
  <dc:creator>openpyxl</dc:creator>
  <dc:description/>
  <dc:language>en-US</dc:language>
  <cp:lastModifiedBy/>
  <dcterms:modified xsi:type="dcterms:W3CDTF">2026-06-28T01:03:20Z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